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'Лист1'!$A$1:$AG$69</definedName>
  </definedNames>
  <calcPr fullCalcOnLoad="1" refMode="R1C1"/>
</workbook>
</file>

<file path=xl/sharedStrings.xml><?xml version="1.0" encoding="utf-8"?>
<sst xmlns="http://schemas.openxmlformats.org/spreadsheetml/2006/main" count="695" uniqueCount="64">
  <si>
    <t>Дата</t>
  </si>
  <si>
    <t>Марка бензина</t>
  </si>
  <si>
    <t>г.Калуга (розница)</t>
  </si>
  <si>
    <t>Область (розница)</t>
  </si>
  <si>
    <t>г.Обнинск</t>
  </si>
  <si>
    <t>г.Калуга</t>
  </si>
  <si>
    <t>АИ-95</t>
  </si>
  <si>
    <t>Изменение цен  руб.</t>
  </si>
  <si>
    <t>Аи-92</t>
  </si>
  <si>
    <t>Аи-95</t>
  </si>
  <si>
    <t xml:space="preserve">              Калужская область</t>
  </si>
  <si>
    <t xml:space="preserve">   изменение средней розничной</t>
  </si>
  <si>
    <t xml:space="preserve">   цены за неделю:</t>
  </si>
  <si>
    <t>в т.ч.  мини АЗС</t>
  </si>
  <si>
    <t xml:space="preserve"> -</t>
  </si>
  <si>
    <t>г.Боровск</t>
  </si>
  <si>
    <t xml:space="preserve">Мониторинг цен на нефтепродукты, реализуемые на автозаправочных станциях Калуги и Калужской области </t>
  </si>
  <si>
    <t>г.Калуга розница</t>
  </si>
  <si>
    <t>Область розница</t>
  </si>
  <si>
    <t>ДТ/лет.</t>
  </si>
  <si>
    <t>АИ-98</t>
  </si>
  <si>
    <t>Аи-98</t>
  </si>
  <si>
    <t>Аи-100</t>
  </si>
  <si>
    <t>АИ-100</t>
  </si>
  <si>
    <t>ООО "МАРС"</t>
  </si>
  <si>
    <t>ИП Короткий</t>
  </si>
  <si>
    <t>ДТ/зим.</t>
  </si>
  <si>
    <t>Жиздринский  
  р-н</t>
  </si>
  <si>
    <t>Бабынинский 
  р-н</t>
  </si>
  <si>
    <t>Дзержинский
   р-н</t>
  </si>
  <si>
    <t>Козельский 
  р-н</t>
  </si>
  <si>
    <t>Дзержинский 
  р-н</t>
  </si>
  <si>
    <t>Износковский
 р-н</t>
  </si>
  <si>
    <t>Хвастовичский
 р-н</t>
  </si>
  <si>
    <t xml:space="preserve">   Итого</t>
  </si>
  <si>
    <t>Размер надбавки % Калуга/    область</t>
  </si>
  <si>
    <t>Опт     руб/литр</t>
  </si>
  <si>
    <t>Опт               руб/т</t>
  </si>
  <si>
    <t>АО  "Калуганефтепродукт"</t>
  </si>
  <si>
    <t>ООО "Газпромнефть-Центр"</t>
  </si>
  <si>
    <t>Мещовский
  р-н</t>
  </si>
  <si>
    <t>ДТ/ лет.</t>
  </si>
  <si>
    <t xml:space="preserve">ООО "Лукойл-Центрнефтепродукт" </t>
  </si>
  <si>
    <t>-</t>
  </si>
  <si>
    <t>ООО "ГНП сеть"</t>
  </si>
  <si>
    <t>ИП Евраскин</t>
  </si>
  <si>
    <r>
      <t xml:space="preserve">ООО "Фаворит"
</t>
    </r>
    <r>
      <rPr>
        <sz val="10"/>
        <rFont val="Arial"/>
        <family val="2"/>
      </rPr>
      <t>228км</t>
    </r>
  </si>
  <si>
    <t>Согласовано:</t>
  </si>
  <si>
    <t xml:space="preserve">  Заместитель директора ____________ Р.Н.Косов</t>
  </si>
  <si>
    <t>(по сведениям, предоставленным торгующими организациями)</t>
  </si>
  <si>
    <t>ООО "Демир"</t>
  </si>
  <si>
    <t xml:space="preserve">Начальник ИМЦ                                     </t>
  </si>
  <si>
    <t>Е.В.Сперанская</t>
  </si>
  <si>
    <t>26.03.- 28.03.2022</t>
  </si>
  <si>
    <t>ИП  
 Верботный А.Ю</t>
  </si>
  <si>
    <t>ИП 
Костяев А.М.</t>
  </si>
  <si>
    <t>ООО "Гиперион"</t>
  </si>
  <si>
    <t xml:space="preserve">Козельский
 р-н </t>
  </si>
  <si>
    <t>Спас-Деменский
 р-н</t>
  </si>
  <si>
    <t>Тарусский
 р-н</t>
  </si>
  <si>
    <t>Начальник отдела проведения мониторинга</t>
  </si>
  <si>
    <t>М.Н.Хазикова</t>
  </si>
  <si>
    <t>Ведущий экономист</t>
  </si>
  <si>
    <t>А.А.Проскурнина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</si>
</sst>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0.0;[Red]0.0"/>
    <numFmt numFmtId="178" formatCode="0.000"/>
    <numFmt numFmtId="179" formatCode="mmm/yyyy"/>
  </numFmts>
  <fonts count="8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name val="Arial Cyr"/>
      <family val="0"/>
    </font>
    <font>
      <sz val="7.5"/>
      <color indexed="10"/>
      <name val="Arial Cyr"/>
      <family val="0"/>
    </font>
    <font>
      <b/>
      <sz val="10"/>
      <name val="Arial"/>
      <family val="2"/>
    </font>
    <font>
      <sz val="7.5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12"/>
      <name val="Arial Cyr"/>
      <family val="0"/>
    </font>
    <font>
      <sz val="9"/>
      <name val="Arial"/>
      <family val="2"/>
    </font>
    <font>
      <sz val="9"/>
      <color indexed="49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  <font>
      <sz val="9"/>
      <color indexed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30"/>
      <name val="Arial Cyr"/>
      <family val="0"/>
    </font>
    <font>
      <b/>
      <sz val="9"/>
      <color indexed="10"/>
      <name val="Arial Cyr"/>
      <family val="0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.5"/>
      <color rgb="FF0070C0"/>
      <name val="Arial Cyr"/>
      <family val="0"/>
    </font>
    <font>
      <b/>
      <sz val="9"/>
      <color rgb="FFFF0000"/>
      <name val="Arial Cyr"/>
      <family val="0"/>
    </font>
    <font>
      <sz val="14"/>
      <color theme="1"/>
      <name val="Times New Roman"/>
      <family val="1"/>
    </font>
    <font>
      <sz val="9"/>
      <color rgb="FF00B050"/>
      <name val="Arial"/>
      <family val="2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0"/>
      <name val="Arial Cyr"/>
      <family val="0"/>
    </font>
    <font>
      <sz val="10"/>
      <color theme="1"/>
      <name val="Arial"/>
      <family val="2"/>
    </font>
    <font>
      <b/>
      <sz val="10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71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76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73" fontId="7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0" fontId="24" fillId="0" borderId="17" xfId="0" applyNumberFormat="1" applyFont="1" applyFill="1" applyBorder="1" applyAlignment="1">
      <alignment horizontal="center"/>
    </xf>
    <xf numFmtId="10" fontId="24" fillId="0" borderId="15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9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22" fillId="0" borderId="30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/>
    </xf>
    <xf numFmtId="0" fontId="74" fillId="33" borderId="31" xfId="0" applyFont="1" applyFill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2" fillId="0" borderId="32" xfId="0" applyFont="1" applyFill="1" applyBorder="1" applyAlignment="1">
      <alignment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 textRotation="90" wrapText="1"/>
    </xf>
    <xf numFmtId="0" fontId="13" fillId="0" borderId="36" xfId="0" applyFont="1" applyBorder="1" applyAlignment="1">
      <alignment horizontal="center" vertical="center" wrapText="1"/>
    </xf>
    <xf numFmtId="10" fontId="24" fillId="0" borderId="25" xfId="0" applyNumberFormat="1" applyFont="1" applyFill="1" applyBorder="1" applyAlignment="1">
      <alignment horizontal="center"/>
    </xf>
    <xf numFmtId="10" fontId="24" fillId="0" borderId="31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10" fontId="0" fillId="0" borderId="23" xfId="0" applyNumberFormat="1" applyFont="1" applyFill="1" applyBorder="1" applyAlignment="1">
      <alignment horizontal="center"/>
    </xf>
    <xf numFmtId="10" fontId="0" fillId="0" borderId="21" xfId="0" applyNumberFormat="1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/>
    </xf>
    <xf numFmtId="10" fontId="0" fillId="0" borderId="37" xfId="0" applyNumberFormat="1" applyFont="1" applyFill="1" applyBorder="1" applyAlignment="1">
      <alignment horizontal="right"/>
    </xf>
    <xf numFmtId="10" fontId="0" fillId="0" borderId="38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75" fillId="0" borderId="30" xfId="0" applyFont="1" applyFill="1" applyBorder="1" applyAlignment="1">
      <alignment horizontal="left" vertical="center"/>
    </xf>
    <xf numFmtId="0" fontId="75" fillId="0" borderId="28" xfId="0" applyFont="1" applyFill="1" applyBorder="1" applyAlignment="1">
      <alignment/>
    </xf>
    <xf numFmtId="0" fontId="75" fillId="0" borderId="19" xfId="0" applyFont="1" applyFill="1" applyBorder="1" applyAlignment="1">
      <alignment/>
    </xf>
    <xf numFmtId="0" fontId="76" fillId="0" borderId="29" xfId="0" applyFont="1" applyFill="1" applyBorder="1" applyAlignment="1">
      <alignment/>
    </xf>
    <xf numFmtId="0" fontId="76" fillId="0" borderId="39" xfId="0" applyFont="1" applyFill="1" applyBorder="1" applyAlignment="1">
      <alignment/>
    </xf>
    <xf numFmtId="2" fontId="0" fillId="0" borderId="37" xfId="0" applyNumberFormat="1" applyFont="1" applyFill="1" applyBorder="1" applyAlignment="1">
      <alignment horizontal="center"/>
    </xf>
    <xf numFmtId="2" fontId="24" fillId="0" borderId="40" xfId="0" applyNumberFormat="1" applyFont="1" applyFill="1" applyBorder="1" applyAlignment="1">
      <alignment horizontal="center"/>
    </xf>
    <xf numFmtId="2" fontId="24" fillId="0" borderId="4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2" fontId="24" fillId="0" borderId="42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/>
    </xf>
    <xf numFmtId="10" fontId="24" fillId="0" borderId="14" xfId="0" applyNumberFormat="1" applyFont="1" applyFill="1" applyBorder="1" applyAlignment="1">
      <alignment horizontal="center"/>
    </xf>
    <xf numFmtId="10" fontId="24" fillId="0" borderId="11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10" fontId="24" fillId="0" borderId="16" xfId="0" applyNumberFormat="1" applyFont="1" applyFill="1" applyBorder="1" applyAlignment="1">
      <alignment horizontal="center"/>
    </xf>
    <xf numFmtId="10" fontId="0" fillId="0" borderId="43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horizontal="center"/>
    </xf>
    <xf numFmtId="0" fontId="24" fillId="0" borderId="42" xfId="0" applyNumberFormat="1" applyFont="1" applyFill="1" applyBorder="1" applyAlignment="1">
      <alignment horizontal="center"/>
    </xf>
    <xf numFmtId="10" fontId="24" fillId="0" borderId="45" xfId="0" applyNumberFormat="1" applyFont="1" applyFill="1" applyBorder="1" applyAlignment="1">
      <alignment horizontal="center"/>
    </xf>
    <xf numFmtId="10" fontId="24" fillId="0" borderId="27" xfId="0" applyNumberFormat="1" applyFont="1" applyFill="1" applyBorder="1" applyAlignment="1">
      <alignment horizontal="center"/>
    </xf>
    <xf numFmtId="10" fontId="24" fillId="0" borderId="24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0" fontId="0" fillId="0" borderId="30" xfId="0" applyNumberFormat="1" applyFont="1" applyFill="1" applyBorder="1" applyAlignment="1">
      <alignment horizontal="right"/>
    </xf>
    <xf numFmtId="10" fontId="24" fillId="0" borderId="13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2" fontId="0" fillId="0" borderId="38" xfId="0" applyNumberFormat="1" applyFont="1" applyFill="1" applyBorder="1" applyAlignment="1">
      <alignment horizontal="right"/>
    </xf>
    <xf numFmtId="172" fontId="0" fillId="0" borderId="47" xfId="0" applyNumberFormat="1" applyFont="1" applyFill="1" applyBorder="1" applyAlignment="1">
      <alignment horizontal="right"/>
    </xf>
    <xf numFmtId="2" fontId="0" fillId="0" borderId="48" xfId="0" applyNumberFormat="1" applyFont="1" applyFill="1" applyBorder="1" applyAlignment="1">
      <alignment horizontal="right"/>
    </xf>
    <xf numFmtId="2" fontId="0" fillId="0" borderId="40" xfId="0" applyNumberFormat="1" applyFont="1" applyFill="1" applyBorder="1" applyAlignment="1">
      <alignment horizontal="right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10" fontId="0" fillId="0" borderId="49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0" fillId="0" borderId="43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right"/>
    </xf>
    <xf numFmtId="172" fontId="0" fillId="0" borderId="50" xfId="0" applyNumberFormat="1" applyFont="1" applyFill="1" applyBorder="1" applyAlignment="1">
      <alignment horizontal="right"/>
    </xf>
    <xf numFmtId="2" fontId="0" fillId="0" borderId="41" xfId="0" applyNumberFormat="1" applyFont="1" applyFill="1" applyBorder="1" applyAlignment="1">
      <alignment horizontal="right"/>
    </xf>
    <xf numFmtId="2" fontId="24" fillId="0" borderId="51" xfId="0" applyNumberFormat="1" applyFont="1" applyFill="1" applyBorder="1" applyAlignment="1">
      <alignment horizontal="center"/>
    </xf>
    <xf numFmtId="173" fontId="78" fillId="0" borderId="18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right"/>
    </xf>
    <xf numFmtId="10" fontId="79" fillId="0" borderId="37" xfId="0" applyNumberFormat="1" applyFont="1" applyFill="1" applyBorder="1" applyAlignment="1">
      <alignment horizontal="right"/>
    </xf>
    <xf numFmtId="10" fontId="79" fillId="0" borderId="20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10" fontId="79" fillId="0" borderId="43" xfId="0" applyNumberFormat="1" applyFont="1" applyFill="1" applyBorder="1" applyAlignment="1">
      <alignment horizontal="right"/>
    </xf>
    <xf numFmtId="10" fontId="79" fillId="0" borderId="19" xfId="0" applyNumberFormat="1" applyFont="1" applyFill="1" applyBorder="1" applyAlignment="1">
      <alignment horizontal="right"/>
    </xf>
    <xf numFmtId="10" fontId="79" fillId="0" borderId="19" xfId="0" applyNumberFormat="1" applyFont="1" applyFill="1" applyBorder="1" applyAlignment="1">
      <alignment/>
    </xf>
    <xf numFmtId="4" fontId="79" fillId="0" borderId="20" xfId="0" applyNumberFormat="1" applyFont="1" applyFill="1" applyBorder="1" applyAlignment="1">
      <alignment horizontal="right"/>
    </xf>
    <xf numFmtId="4" fontId="79" fillId="0" borderId="18" xfId="0" applyNumberFormat="1" applyFont="1" applyFill="1" applyBorder="1" applyAlignment="1">
      <alignment horizontal="right"/>
    </xf>
    <xf numFmtId="4" fontId="79" fillId="0" borderId="19" xfId="0" applyNumberFormat="1" applyFont="1" applyFill="1" applyBorder="1" applyAlignment="1">
      <alignment horizontal="right"/>
    </xf>
    <xf numFmtId="4" fontId="79" fillId="0" borderId="43" xfId="0" applyNumberFormat="1" applyFont="1" applyFill="1" applyBorder="1" applyAlignment="1">
      <alignment horizontal="right"/>
    </xf>
    <xf numFmtId="49" fontId="80" fillId="0" borderId="38" xfId="0" applyNumberFormat="1" applyFont="1" applyFill="1" applyBorder="1" applyAlignment="1">
      <alignment horizontal="center"/>
    </xf>
    <xf numFmtId="10" fontId="80" fillId="0" borderId="37" xfId="0" applyNumberFormat="1" applyFont="1" applyFill="1" applyBorder="1" applyAlignment="1">
      <alignment horizontal="center"/>
    </xf>
    <xf numFmtId="49" fontId="80" fillId="0" borderId="4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2" fontId="0" fillId="0" borderId="53" xfId="0" applyNumberFormat="1" applyFont="1" applyFill="1" applyBorder="1" applyAlignment="1">
      <alignment horizontal="right"/>
    </xf>
    <xf numFmtId="2" fontId="0" fillId="0" borderId="54" xfId="0" applyNumberFormat="1" applyFont="1" applyFill="1" applyBorder="1" applyAlignment="1">
      <alignment horizontal="right"/>
    </xf>
    <xf numFmtId="2" fontId="0" fillId="0" borderId="55" xfId="0" applyNumberFormat="1" applyFon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right"/>
    </xf>
    <xf numFmtId="2" fontId="0" fillId="0" borderId="56" xfId="0" applyNumberFormat="1" applyFont="1" applyFill="1" applyBorder="1" applyAlignment="1">
      <alignment horizontal="right"/>
    </xf>
    <xf numFmtId="2" fontId="0" fillId="0" borderId="57" xfId="0" applyNumberFormat="1" applyFont="1" applyFill="1" applyBorder="1" applyAlignment="1">
      <alignment horizontal="right"/>
    </xf>
    <xf numFmtId="2" fontId="0" fillId="0" borderId="58" xfId="0" applyNumberFormat="1" applyFont="1" applyFill="1" applyBorder="1" applyAlignment="1">
      <alignment horizontal="right"/>
    </xf>
    <xf numFmtId="2" fontId="0" fillId="0" borderId="37" xfId="0" applyNumberFormat="1" applyFont="1" applyFill="1" applyBorder="1" applyAlignment="1">
      <alignment horizontal="right"/>
    </xf>
    <xf numFmtId="2" fontId="0" fillId="0" borderId="57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2" fontId="0" fillId="0" borderId="60" xfId="0" applyNumberFormat="1" applyFont="1" applyFill="1" applyBorder="1" applyAlignment="1">
      <alignment horizontal="center"/>
    </xf>
    <xf numFmtId="2" fontId="0" fillId="0" borderId="61" xfId="0" applyNumberFormat="1" applyFont="1" applyFill="1" applyBorder="1" applyAlignment="1">
      <alignment horizontal="center"/>
    </xf>
    <xf numFmtId="2" fontId="0" fillId="0" borderId="62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33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textRotation="90" wrapText="1"/>
    </xf>
    <xf numFmtId="2" fontId="24" fillId="0" borderId="65" xfId="0" applyNumberFormat="1" applyFont="1" applyFill="1" applyBorder="1" applyAlignment="1">
      <alignment horizontal="center"/>
    </xf>
    <xf numFmtId="0" fontId="24" fillId="0" borderId="66" xfId="0" applyFont="1" applyFill="1" applyBorder="1" applyAlignment="1">
      <alignment/>
    </xf>
    <xf numFmtId="0" fontId="24" fillId="0" borderId="64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0" fontId="0" fillId="0" borderId="56" xfId="0" applyNumberFormat="1" applyFont="1" applyFill="1" applyBorder="1" applyAlignment="1">
      <alignment horizontal="right"/>
    </xf>
    <xf numFmtId="0" fontId="17" fillId="0" borderId="68" xfId="0" applyFont="1" applyBorder="1" applyAlignment="1">
      <alignment horizontal="center" vertical="center" textRotation="90" wrapText="1"/>
    </xf>
    <xf numFmtId="10" fontId="24" fillId="0" borderId="69" xfId="0" applyNumberFormat="1" applyFont="1" applyFill="1" applyBorder="1" applyAlignment="1">
      <alignment horizontal="center"/>
    </xf>
    <xf numFmtId="2" fontId="0" fillId="0" borderId="70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0" fillId="0" borderId="45" xfId="0" applyFont="1" applyBorder="1" applyAlignment="1">
      <alignment/>
    </xf>
    <xf numFmtId="2" fontId="0" fillId="0" borderId="71" xfId="0" applyNumberFormat="1" applyFont="1" applyFill="1" applyBorder="1" applyAlignment="1">
      <alignment horizontal="center"/>
    </xf>
    <xf numFmtId="10" fontId="24" fillId="0" borderId="37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10" fontId="0" fillId="0" borderId="55" xfId="0" applyNumberFormat="1" applyFont="1" applyFill="1" applyBorder="1" applyAlignment="1">
      <alignment horizontal="right"/>
    </xf>
    <xf numFmtId="10" fontId="0" fillId="0" borderId="58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/>
    </xf>
    <xf numFmtId="10" fontId="24" fillId="0" borderId="23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10" fontId="24" fillId="0" borderId="4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79" fillId="0" borderId="58" xfId="0" applyNumberFormat="1" applyFont="1" applyFill="1" applyBorder="1" applyAlignment="1">
      <alignment horizontal="right"/>
    </xf>
    <xf numFmtId="2" fontId="0" fillId="0" borderId="72" xfId="0" applyNumberFormat="1" applyFont="1" applyFill="1" applyBorder="1" applyAlignment="1">
      <alignment horizontal="right"/>
    </xf>
    <xf numFmtId="2" fontId="0" fillId="0" borderId="7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78" fillId="0" borderId="30" xfId="0" applyNumberFormat="1" applyFont="1" applyFill="1" applyBorder="1" applyAlignment="1">
      <alignment horizontal="right"/>
    </xf>
    <xf numFmtId="2" fontId="78" fillId="0" borderId="52" xfId="0" applyNumberFormat="1" applyFont="1" applyFill="1" applyBorder="1" applyAlignment="1">
      <alignment horizontal="right"/>
    </xf>
    <xf numFmtId="2" fontId="78" fillId="0" borderId="19" xfId="0" applyNumberFormat="1" applyFont="1" applyFill="1" applyBorder="1" applyAlignment="1">
      <alignment horizontal="right"/>
    </xf>
    <xf numFmtId="49" fontId="78" fillId="0" borderId="19" xfId="0" applyNumberFormat="1" applyFont="1" applyFill="1" applyBorder="1" applyAlignment="1">
      <alignment horizontal="center"/>
    </xf>
    <xf numFmtId="2" fontId="78" fillId="0" borderId="19" xfId="0" applyNumberFormat="1" applyFont="1" applyFill="1" applyBorder="1" applyAlignment="1">
      <alignment horizontal="center"/>
    </xf>
    <xf numFmtId="4" fontId="78" fillId="0" borderId="58" xfId="0" applyNumberFormat="1" applyFont="1" applyFill="1" applyBorder="1" applyAlignment="1">
      <alignment horizontal="right"/>
    </xf>
    <xf numFmtId="172" fontId="79" fillId="0" borderId="23" xfId="0" applyNumberFormat="1" applyFont="1" applyFill="1" applyBorder="1" applyAlignment="1">
      <alignment horizontal="right"/>
    </xf>
    <xf numFmtId="2" fontId="78" fillId="0" borderId="74" xfId="0" applyNumberFormat="1" applyFont="1" applyFill="1" applyBorder="1" applyAlignment="1">
      <alignment horizontal="right"/>
    </xf>
    <xf numFmtId="10" fontId="78" fillId="0" borderId="37" xfId="0" applyNumberFormat="1" applyFont="1" applyFill="1" applyBorder="1" applyAlignment="1">
      <alignment horizontal="right"/>
    </xf>
    <xf numFmtId="10" fontId="78" fillId="0" borderId="23" xfId="0" applyNumberFormat="1" applyFont="1" applyFill="1" applyBorder="1" applyAlignment="1">
      <alignment horizontal="center"/>
    </xf>
    <xf numFmtId="10" fontId="78" fillId="0" borderId="27" xfId="0" applyNumberFormat="1" applyFont="1" applyFill="1" applyBorder="1" applyAlignment="1">
      <alignment horizontal="center"/>
    </xf>
    <xf numFmtId="10" fontId="78" fillId="0" borderId="24" xfId="0" applyNumberFormat="1" applyFont="1" applyFill="1" applyBorder="1" applyAlignment="1">
      <alignment horizontal="center"/>
    </xf>
    <xf numFmtId="10" fontId="78" fillId="0" borderId="25" xfId="0" applyNumberFormat="1" applyFont="1" applyFill="1" applyBorder="1" applyAlignment="1">
      <alignment horizontal="center"/>
    </xf>
    <xf numFmtId="10" fontId="80" fillId="0" borderId="16" xfId="0" applyNumberFormat="1" applyFont="1" applyFill="1" applyBorder="1" applyAlignment="1">
      <alignment horizontal="center"/>
    </xf>
    <xf numFmtId="10" fontId="80" fillId="0" borderId="17" xfId="0" applyNumberFormat="1" applyFont="1" applyFill="1" applyBorder="1" applyAlignment="1">
      <alignment horizontal="center"/>
    </xf>
    <xf numFmtId="10" fontId="80" fillId="0" borderId="15" xfId="0" applyNumberFormat="1" applyFont="1" applyFill="1" applyBorder="1" applyAlignment="1">
      <alignment horizontal="center"/>
    </xf>
    <xf numFmtId="2" fontId="80" fillId="0" borderId="40" xfId="0" applyNumberFormat="1" applyFont="1" applyFill="1" applyBorder="1" applyAlignment="1">
      <alignment horizontal="center"/>
    </xf>
    <xf numFmtId="2" fontId="80" fillId="0" borderId="41" xfId="0" applyNumberFormat="1" applyFont="1" applyFill="1" applyBorder="1" applyAlignment="1">
      <alignment horizontal="center"/>
    </xf>
    <xf numFmtId="4" fontId="78" fillId="0" borderId="7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top"/>
    </xf>
    <xf numFmtId="0" fontId="2" fillId="0" borderId="76" xfId="0" applyFont="1" applyFill="1" applyBorder="1" applyAlignment="1">
      <alignment horizontal="left" vertical="top"/>
    </xf>
    <xf numFmtId="0" fontId="2" fillId="0" borderId="77" xfId="0" applyFont="1" applyFill="1" applyBorder="1" applyAlignment="1">
      <alignment horizontal="left" vertical="top"/>
    </xf>
    <xf numFmtId="0" fontId="2" fillId="0" borderId="7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4" fontId="78" fillId="0" borderId="43" xfId="0" applyNumberFormat="1" applyFont="1" applyFill="1" applyBorder="1" applyAlignment="1">
      <alignment horizontal="right"/>
    </xf>
    <xf numFmtId="4" fontId="78" fillId="0" borderId="1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/>
    </xf>
    <xf numFmtId="10" fontId="0" fillId="0" borderId="46" xfId="0" applyNumberFormat="1" applyFont="1" applyFill="1" applyBorder="1" applyAlignment="1">
      <alignment horizontal="center"/>
    </xf>
    <xf numFmtId="0" fontId="2" fillId="0" borderId="79" xfId="0" applyFont="1" applyFill="1" applyBorder="1" applyAlignment="1">
      <alignment horizontal="left" vertical="top"/>
    </xf>
    <xf numFmtId="1" fontId="0" fillId="0" borderId="80" xfId="0" applyNumberFormat="1" applyFont="1" applyFill="1" applyBorder="1" applyAlignment="1">
      <alignment horizontal="right"/>
    </xf>
    <xf numFmtId="2" fontId="0" fillId="0" borderId="30" xfId="0" applyNumberFormat="1" applyFont="1" applyFill="1" applyBorder="1" applyAlignment="1">
      <alignment horizontal="right"/>
    </xf>
    <xf numFmtId="0" fontId="2" fillId="0" borderId="80" xfId="0" applyFont="1" applyFill="1" applyBorder="1" applyAlignment="1">
      <alignment horizontal="left" vertical="top"/>
    </xf>
    <xf numFmtId="172" fontId="0" fillId="0" borderId="58" xfId="0" applyNumberFormat="1" applyFont="1" applyFill="1" applyBorder="1" applyAlignment="1">
      <alignment horizontal="right"/>
    </xf>
    <xf numFmtId="0" fontId="2" fillId="0" borderId="81" xfId="0" applyFont="1" applyFill="1" applyBorder="1" applyAlignment="1">
      <alignment horizontal="left" vertical="top"/>
    </xf>
    <xf numFmtId="2" fontId="0" fillId="0" borderId="62" xfId="0" applyNumberFormat="1" applyFont="1" applyFill="1" applyBorder="1" applyAlignment="1">
      <alignment horizontal="center"/>
    </xf>
    <xf numFmtId="0" fontId="2" fillId="0" borderId="82" xfId="0" applyFont="1" applyFill="1" applyBorder="1" applyAlignment="1">
      <alignment horizontal="left" vertical="top"/>
    </xf>
    <xf numFmtId="2" fontId="79" fillId="0" borderId="39" xfId="0" applyNumberFormat="1" applyFont="1" applyFill="1" applyBorder="1" applyAlignment="1">
      <alignment horizontal="right"/>
    </xf>
    <xf numFmtId="172" fontId="79" fillId="0" borderId="22" xfId="0" applyNumberFormat="1" applyFont="1" applyFill="1" applyBorder="1" applyAlignment="1">
      <alignment horizontal="right"/>
    </xf>
    <xf numFmtId="1" fontId="81" fillId="34" borderId="80" xfId="0" applyNumberFormat="1" applyFont="1" applyFill="1" applyBorder="1" applyAlignment="1">
      <alignment horizontal="right"/>
    </xf>
    <xf numFmtId="2" fontId="0" fillId="33" borderId="30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 horizontal="right"/>
    </xf>
    <xf numFmtId="2" fontId="0" fillId="33" borderId="83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right"/>
    </xf>
    <xf numFmtId="173" fontId="0" fillId="0" borderId="18" xfId="0" applyNumberFormat="1" applyFont="1" applyFill="1" applyBorder="1" applyAlignment="1">
      <alignment horizontal="center"/>
    </xf>
    <xf numFmtId="10" fontId="81" fillId="34" borderId="43" xfId="0" applyNumberFormat="1" applyFont="1" applyFill="1" applyBorder="1" applyAlignment="1">
      <alignment horizontal="right"/>
    </xf>
    <xf numFmtId="10" fontId="81" fillId="34" borderId="37" xfId="0" applyNumberFormat="1" applyFont="1" applyFill="1" applyBorder="1" applyAlignment="1">
      <alignment horizontal="right"/>
    </xf>
    <xf numFmtId="2" fontId="81" fillId="34" borderId="43" xfId="0" applyNumberFormat="1" applyFont="1" applyFill="1" applyBorder="1" applyAlignment="1">
      <alignment horizontal="right"/>
    </xf>
    <xf numFmtId="2" fontId="81" fillId="34" borderId="37" xfId="0" applyNumberFormat="1" applyFont="1" applyFill="1" applyBorder="1" applyAlignment="1">
      <alignment horizontal="right"/>
    </xf>
    <xf numFmtId="2" fontId="78" fillId="0" borderId="23" xfId="0" applyNumberFormat="1" applyFont="1" applyFill="1" applyBorder="1" applyAlignment="1">
      <alignment horizontal="center"/>
    </xf>
    <xf numFmtId="2" fontId="78" fillId="0" borderId="53" xfId="0" applyNumberFormat="1" applyFont="1" applyFill="1" applyBorder="1" applyAlignment="1">
      <alignment horizontal="center"/>
    </xf>
    <xf numFmtId="2" fontId="0" fillId="0" borderId="78" xfId="0" applyNumberFormat="1" applyFont="1" applyFill="1" applyBorder="1" applyAlignment="1">
      <alignment horizontal="right"/>
    </xf>
    <xf numFmtId="4" fontId="79" fillId="0" borderId="75" xfId="0" applyNumberFormat="1" applyFont="1" applyFill="1" applyBorder="1" applyAlignment="1">
      <alignment horizontal="right"/>
    </xf>
    <xf numFmtId="2" fontId="79" fillId="0" borderId="58" xfId="0" applyNumberFormat="1" applyFont="1" applyFill="1" applyBorder="1" applyAlignment="1">
      <alignment horizontal="center"/>
    </xf>
    <xf numFmtId="2" fontId="79" fillId="0" borderId="37" xfId="0" applyNumberFormat="1" applyFont="1" applyFill="1" applyBorder="1" applyAlignment="1">
      <alignment horizontal="center"/>
    </xf>
    <xf numFmtId="2" fontId="79" fillId="0" borderId="43" xfId="0" applyNumberFormat="1" applyFont="1" applyFill="1" applyBorder="1" applyAlignment="1">
      <alignment horizontal="center"/>
    </xf>
    <xf numFmtId="2" fontId="79" fillId="0" borderId="20" xfId="0" applyNumberFormat="1" applyFont="1" applyFill="1" applyBorder="1" applyAlignment="1">
      <alignment horizontal="center"/>
    </xf>
    <xf numFmtId="2" fontId="79" fillId="0" borderId="19" xfId="0" applyNumberFormat="1" applyFont="1" applyFill="1" applyBorder="1" applyAlignment="1">
      <alignment horizontal="center"/>
    </xf>
    <xf numFmtId="2" fontId="79" fillId="33" borderId="19" xfId="0" applyNumberFormat="1" applyFont="1" applyFill="1" applyBorder="1" applyAlignment="1">
      <alignment horizontal="center"/>
    </xf>
    <xf numFmtId="10" fontId="0" fillId="0" borderId="80" xfId="0" applyNumberFormat="1" applyFont="1" applyFill="1" applyBorder="1" applyAlignment="1">
      <alignment horizontal="right"/>
    </xf>
    <xf numFmtId="4" fontId="0" fillId="0" borderId="80" xfId="0" applyNumberFormat="1" applyFont="1" applyFill="1" applyBorder="1" applyAlignment="1">
      <alignment horizontal="right"/>
    </xf>
    <xf numFmtId="1" fontId="78" fillId="33" borderId="80" xfId="0" applyNumberFormat="1" applyFont="1" applyFill="1" applyBorder="1" applyAlignment="1">
      <alignment horizontal="right"/>
    </xf>
    <xf numFmtId="1" fontId="78" fillId="33" borderId="80" xfId="0" applyNumberFormat="1" applyFont="1" applyFill="1" applyBorder="1" applyAlignment="1">
      <alignment horizontal="center"/>
    </xf>
    <xf numFmtId="0" fontId="78" fillId="33" borderId="66" xfId="0" applyNumberFormat="1" applyFont="1" applyFill="1" applyBorder="1" applyAlignment="1">
      <alignment horizontal="center"/>
    </xf>
    <xf numFmtId="2" fontId="77" fillId="35" borderId="30" xfId="0" applyNumberFormat="1" applyFont="1" applyFill="1" applyBorder="1" applyAlignment="1">
      <alignment horizontal="right"/>
    </xf>
    <xf numFmtId="2" fontId="81" fillId="35" borderId="52" xfId="0" applyNumberFormat="1" applyFont="1" applyFill="1" applyBorder="1" applyAlignment="1">
      <alignment horizontal="right"/>
    </xf>
    <xf numFmtId="2" fontId="78" fillId="33" borderId="52" xfId="0" applyNumberFormat="1" applyFont="1" applyFill="1" applyBorder="1" applyAlignment="1">
      <alignment horizontal="right"/>
    </xf>
    <xf numFmtId="2" fontId="77" fillId="35" borderId="29" xfId="0" applyNumberFormat="1" applyFont="1" applyFill="1" applyBorder="1" applyAlignment="1">
      <alignment horizontal="right"/>
    </xf>
    <xf numFmtId="2" fontId="81" fillId="35" borderId="78" xfId="0" applyNumberFormat="1" applyFont="1" applyFill="1" applyBorder="1" applyAlignment="1">
      <alignment horizontal="right"/>
    </xf>
    <xf numFmtId="2" fontId="78" fillId="33" borderId="77" xfId="0" applyNumberFormat="1" applyFont="1" applyFill="1" applyBorder="1" applyAlignment="1">
      <alignment horizontal="right"/>
    </xf>
    <xf numFmtId="2" fontId="78" fillId="33" borderId="74" xfId="0" applyNumberFormat="1" applyFont="1" applyFill="1" applyBorder="1" applyAlignment="1">
      <alignment horizontal="right"/>
    </xf>
    <xf numFmtId="2" fontId="78" fillId="33" borderId="19" xfId="0" applyNumberFormat="1" applyFont="1" applyFill="1" applyBorder="1" applyAlignment="1">
      <alignment horizontal="center"/>
    </xf>
    <xf numFmtId="2" fontId="77" fillId="35" borderId="39" xfId="0" applyNumberFormat="1" applyFont="1" applyFill="1" applyBorder="1" applyAlignment="1">
      <alignment horizontal="right"/>
    </xf>
    <xf numFmtId="2" fontId="78" fillId="33" borderId="39" xfId="0" applyNumberFormat="1" applyFont="1" applyFill="1" applyBorder="1" applyAlignment="1">
      <alignment horizontal="right" vertical="center"/>
    </xf>
    <xf numFmtId="2" fontId="79" fillId="0" borderId="23" xfId="0" applyNumberFormat="1" applyFont="1" applyFill="1" applyBorder="1" applyAlignment="1">
      <alignment horizontal="center"/>
    </xf>
    <xf numFmtId="2" fontId="79" fillId="0" borderId="53" xfId="0" applyNumberFormat="1" applyFont="1" applyFill="1" applyBorder="1" applyAlignment="1">
      <alignment horizontal="center"/>
    </xf>
    <xf numFmtId="2" fontId="77" fillId="34" borderId="38" xfId="0" applyNumberFormat="1" applyFont="1" applyFill="1" applyBorder="1" applyAlignment="1">
      <alignment horizontal="right"/>
    </xf>
    <xf numFmtId="2" fontId="81" fillId="34" borderId="19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 vertical="center"/>
    </xf>
    <xf numFmtId="10" fontId="0" fillId="0" borderId="12" xfId="0" applyNumberFormat="1" applyFont="1" applyFill="1" applyBorder="1" applyAlignment="1">
      <alignment horizontal="right"/>
    </xf>
    <xf numFmtId="10" fontId="81" fillId="35" borderId="49" xfId="0" applyNumberFormat="1" applyFont="1" applyFill="1" applyBorder="1" applyAlignment="1">
      <alignment horizontal="right"/>
    </xf>
    <xf numFmtId="4" fontId="81" fillId="35" borderId="12" xfId="0" applyNumberFormat="1" applyFont="1" applyFill="1" applyBorder="1" applyAlignment="1">
      <alignment horizontal="right"/>
    </xf>
    <xf numFmtId="10" fontId="78" fillId="0" borderId="55" xfId="0" applyNumberFormat="1" applyFont="1" applyFill="1" applyBorder="1" applyAlignment="1">
      <alignment horizontal="right"/>
    </xf>
    <xf numFmtId="10" fontId="78" fillId="0" borderId="58" xfId="0" applyNumberFormat="1" applyFont="1" applyFill="1" applyBorder="1" applyAlignment="1">
      <alignment horizontal="right"/>
    </xf>
    <xf numFmtId="2" fontId="78" fillId="0" borderId="84" xfId="0" applyNumberFormat="1" applyFont="1" applyFill="1" applyBorder="1" applyAlignment="1">
      <alignment horizontal="center"/>
    </xf>
    <xf numFmtId="2" fontId="78" fillId="0" borderId="85" xfId="0" applyNumberFormat="1" applyFont="1" applyFill="1" applyBorder="1" applyAlignment="1">
      <alignment horizontal="right"/>
    </xf>
    <xf numFmtId="2" fontId="78" fillId="0" borderId="4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10" fontId="78" fillId="0" borderId="56" xfId="0" applyNumberFormat="1" applyFont="1" applyFill="1" applyBorder="1" applyAlignment="1">
      <alignment horizontal="right"/>
    </xf>
    <xf numFmtId="10" fontId="78" fillId="0" borderId="43" xfId="0" applyNumberFormat="1" applyFont="1" applyFill="1" applyBorder="1" applyAlignment="1">
      <alignment horizontal="right"/>
    </xf>
    <xf numFmtId="10" fontId="78" fillId="0" borderId="19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2" fontId="0" fillId="0" borderId="86" xfId="0" applyNumberFormat="1" applyFont="1" applyFill="1" applyBorder="1" applyAlignment="1">
      <alignment horizontal="right"/>
    </xf>
    <xf numFmtId="2" fontId="0" fillId="0" borderId="87" xfId="0" applyNumberFormat="1" applyFont="1" applyFill="1" applyBorder="1" applyAlignment="1">
      <alignment horizontal="right"/>
    </xf>
    <xf numFmtId="2" fontId="0" fillId="0" borderId="88" xfId="0" applyNumberFormat="1" applyFont="1" applyFill="1" applyBorder="1" applyAlignment="1">
      <alignment horizontal="center"/>
    </xf>
    <xf numFmtId="2" fontId="0" fillId="0" borderId="89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center"/>
    </xf>
    <xf numFmtId="4" fontId="78" fillId="0" borderId="56" xfId="0" applyNumberFormat="1" applyFont="1" applyFill="1" applyBorder="1" applyAlignment="1">
      <alignment horizontal="right"/>
    </xf>
    <xf numFmtId="4" fontId="78" fillId="0" borderId="55" xfId="0" applyNumberFormat="1" applyFont="1" applyFill="1" applyBorder="1" applyAlignment="1">
      <alignment horizontal="right"/>
    </xf>
    <xf numFmtId="4" fontId="78" fillId="0" borderId="49" xfId="0" applyNumberFormat="1" applyFont="1" applyFill="1" applyBorder="1" applyAlignment="1">
      <alignment horizontal="right"/>
    </xf>
    <xf numFmtId="4" fontId="78" fillId="0" borderId="20" xfId="0" applyNumberFormat="1" applyFont="1" applyFill="1" applyBorder="1" applyAlignment="1">
      <alignment horizontal="right"/>
    </xf>
    <xf numFmtId="2" fontId="80" fillId="0" borderId="42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right"/>
    </xf>
    <xf numFmtId="10" fontId="79" fillId="0" borderId="18" xfId="0" applyNumberFormat="1" applyFont="1" applyFill="1" applyBorder="1" applyAlignment="1">
      <alignment horizontal="right"/>
    </xf>
    <xf numFmtId="2" fontId="24" fillId="0" borderId="90" xfId="0" applyNumberFormat="1" applyFont="1" applyFill="1" applyBorder="1" applyAlignment="1">
      <alignment horizontal="center"/>
    </xf>
    <xf numFmtId="10" fontId="78" fillId="0" borderId="2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" fontId="78" fillId="33" borderId="79" xfId="0" applyNumberFormat="1" applyFont="1" applyFill="1" applyBorder="1" applyAlignment="1">
      <alignment horizontal="right"/>
    </xf>
    <xf numFmtId="10" fontId="0" fillId="0" borderId="79" xfId="0" applyNumberFormat="1" applyFont="1" applyFill="1" applyBorder="1" applyAlignment="1">
      <alignment horizontal="right"/>
    </xf>
    <xf numFmtId="10" fontId="81" fillId="34" borderId="30" xfId="0" applyNumberFormat="1" applyFont="1" applyFill="1" applyBorder="1" applyAlignment="1">
      <alignment horizontal="center"/>
    </xf>
    <xf numFmtId="173" fontId="81" fillId="34" borderId="12" xfId="0" applyNumberFormat="1" applyFont="1" applyFill="1" applyBorder="1" applyAlignment="1">
      <alignment horizontal="center"/>
    </xf>
    <xf numFmtId="10" fontId="78" fillId="0" borderId="28" xfId="0" applyNumberFormat="1" applyFont="1" applyFill="1" applyBorder="1" applyAlignment="1">
      <alignment horizontal="center"/>
    </xf>
    <xf numFmtId="10" fontId="78" fillId="0" borderId="19" xfId="0" applyNumberFormat="1" applyFont="1" applyFill="1" applyBorder="1" applyAlignment="1">
      <alignment horizontal="center"/>
    </xf>
    <xf numFmtId="10" fontId="0" fillId="0" borderId="28" xfId="0" applyNumberFormat="1" applyFont="1" applyFill="1" applyBorder="1" applyAlignment="1">
      <alignment horizontal="center"/>
    </xf>
    <xf numFmtId="10" fontId="78" fillId="0" borderId="46" xfId="0" applyNumberFormat="1" applyFont="1" applyFill="1" applyBorder="1" applyAlignment="1">
      <alignment horizontal="center"/>
    </xf>
    <xf numFmtId="173" fontId="78" fillId="0" borderId="32" xfId="0" applyNumberFormat="1" applyFont="1" applyFill="1" applyBorder="1" applyAlignment="1">
      <alignment horizontal="center"/>
    </xf>
    <xf numFmtId="10" fontId="0" fillId="0" borderId="30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0" fontId="0" fillId="0" borderId="39" xfId="0" applyNumberFormat="1" applyFont="1" applyFill="1" applyBorder="1" applyAlignment="1">
      <alignment horizontal="center"/>
    </xf>
    <xf numFmtId="173" fontId="0" fillId="0" borderId="39" xfId="0" applyNumberFormat="1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4" fontId="24" fillId="0" borderId="79" xfId="0" applyNumberFormat="1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0" fontId="22" fillId="0" borderId="6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80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14" fontId="2" fillId="0" borderId="91" xfId="0" applyNumberFormat="1" applyFont="1" applyFill="1" applyBorder="1" applyAlignment="1">
      <alignment horizontal="center" vertical="center" wrapText="1"/>
    </xf>
    <xf numFmtId="14" fontId="2" fillId="0" borderId="93" xfId="0" applyNumberFormat="1" applyFont="1" applyFill="1" applyBorder="1" applyAlignment="1">
      <alignment horizontal="center" vertical="center" wrapText="1"/>
    </xf>
    <xf numFmtId="14" fontId="2" fillId="0" borderId="82" xfId="0" applyNumberFormat="1" applyFont="1" applyFill="1" applyBorder="1" applyAlignment="1">
      <alignment horizontal="center" vertical="center" wrapText="1"/>
    </xf>
    <xf numFmtId="14" fontId="7" fillId="0" borderId="79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66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4" fillId="0" borderId="94" xfId="0" applyFont="1" applyFill="1" applyBorder="1" applyAlignment="1">
      <alignment horizontal="center" vertical="top" wrapText="1"/>
    </xf>
    <xf numFmtId="0" fontId="24" fillId="0" borderId="95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14" fontId="7" fillId="0" borderId="6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24" fillId="0" borderId="64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04"/>
  <sheetViews>
    <sheetView tabSelected="1" view="pageBreakPreview" zoomScale="70" zoomScaleNormal="80" zoomScaleSheetLayoutView="70" workbookViewId="0" topLeftCell="K5">
      <selection activeCell="A6" sqref="A6:U6"/>
    </sheetView>
  </sheetViews>
  <sheetFormatPr defaultColWidth="9.00390625" defaultRowHeight="12.75"/>
  <cols>
    <col min="1" max="1" width="11.75390625" style="0" customWidth="1"/>
    <col min="2" max="2" width="9.875" style="0" customWidth="1"/>
    <col min="3" max="3" width="10.875" style="0" customWidth="1"/>
    <col min="4" max="4" width="11.375" style="0" customWidth="1"/>
    <col min="5" max="5" width="8.125" style="0" customWidth="1"/>
    <col min="6" max="6" width="8.25390625" style="0" customWidth="1"/>
    <col min="7" max="7" width="10.75390625" style="0" customWidth="1"/>
    <col min="8" max="10" width="11.00390625" style="0" customWidth="1"/>
    <col min="11" max="12" width="11.25390625" style="0" customWidth="1"/>
    <col min="13" max="13" width="10.875" style="0" customWidth="1"/>
    <col min="14" max="14" width="11.375" style="0" customWidth="1"/>
    <col min="15" max="15" width="11.25390625" style="0" customWidth="1"/>
    <col min="16" max="16" width="10.75390625" style="0" customWidth="1"/>
    <col min="17" max="18" width="10.625" style="0" customWidth="1"/>
    <col min="19" max="19" width="10.25390625" style="0" customWidth="1"/>
    <col min="20" max="20" width="10.375" style="0" customWidth="1"/>
    <col min="21" max="21" width="10.25390625" style="0" customWidth="1"/>
    <col min="22" max="23" width="11.25390625" style="0" customWidth="1"/>
    <col min="24" max="24" width="17.25390625" style="0" customWidth="1"/>
    <col min="25" max="25" width="18.25390625" style="0" customWidth="1"/>
    <col min="26" max="26" width="16.75390625" style="0" customWidth="1"/>
    <col min="27" max="27" width="16.125" style="0" customWidth="1"/>
    <col min="28" max="28" width="14.25390625" style="0" customWidth="1"/>
    <col min="29" max="29" width="14.75390625" style="0" customWidth="1"/>
    <col min="30" max="30" width="15.875" style="0" customWidth="1"/>
    <col min="31" max="31" width="13.375" style="0" customWidth="1"/>
    <col min="32" max="32" width="14.875" style="0" customWidth="1"/>
    <col min="33" max="33" width="16.375" style="0" customWidth="1"/>
  </cols>
  <sheetData>
    <row r="1" ht="8.25" customHeight="1" hidden="1" thickBot="1"/>
    <row r="2" spans="17:21" ht="18.75" customHeight="1" hidden="1">
      <c r="Q2" s="62" t="s">
        <v>47</v>
      </c>
      <c r="R2" s="63"/>
      <c r="S2" s="62"/>
      <c r="T2" s="63"/>
      <c r="U2" s="63"/>
    </row>
    <row r="3" spans="17:21" ht="18.75" customHeight="1" hidden="1">
      <c r="Q3" s="64"/>
      <c r="R3" s="64"/>
      <c r="S3" s="62"/>
      <c r="T3" s="63"/>
      <c r="U3" s="63"/>
    </row>
    <row r="4" spans="17:27" ht="15.75" customHeight="1" hidden="1">
      <c r="Q4" s="64"/>
      <c r="R4" s="64"/>
      <c r="S4" s="65"/>
      <c r="T4" s="65"/>
      <c r="U4" s="66" t="s">
        <v>48</v>
      </c>
      <c r="AA4" s="1"/>
    </row>
    <row r="5" spans="16:30" ht="20.25" customHeight="1">
      <c r="P5" s="64"/>
      <c r="Q5" s="64"/>
      <c r="R5" s="65"/>
      <c r="S5" s="65"/>
      <c r="T5" s="66"/>
      <c r="AC5" s="1"/>
      <c r="AD5" s="1"/>
    </row>
    <row r="6" spans="1:33" ht="25.5" customHeight="1">
      <c r="A6" s="366" t="s">
        <v>16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4"/>
      <c r="W6" s="4"/>
      <c r="X6" s="4"/>
      <c r="Y6" s="4"/>
      <c r="Z6" s="4"/>
      <c r="AA6" s="4"/>
      <c r="AB6" s="4"/>
      <c r="AC6" s="5"/>
      <c r="AD6" s="5"/>
      <c r="AE6" s="4"/>
      <c r="AF6" s="4"/>
      <c r="AG6" s="4"/>
    </row>
    <row r="7" spans="1:33" ht="18.75" customHeight="1" thickBot="1">
      <c r="A7" s="5"/>
      <c r="B7" s="5"/>
      <c r="C7" s="370" t="s">
        <v>49</v>
      </c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4"/>
      <c r="AF7" s="4"/>
      <c r="AG7" s="4"/>
    </row>
    <row r="8" spans="1:33" ht="43.5" customHeight="1" thickBot="1">
      <c r="A8" s="368" t="s">
        <v>0</v>
      </c>
      <c r="B8" s="388" t="s">
        <v>1</v>
      </c>
      <c r="C8" s="380" t="s">
        <v>38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7"/>
      <c r="O8" s="373" t="s">
        <v>39</v>
      </c>
      <c r="P8" s="374"/>
      <c r="Q8" s="374"/>
      <c r="R8" s="374"/>
      <c r="S8" s="375"/>
      <c r="T8" s="371" t="s">
        <v>44</v>
      </c>
      <c r="U8" s="372"/>
      <c r="V8" s="368" t="s">
        <v>0</v>
      </c>
      <c r="W8" s="368" t="s">
        <v>1</v>
      </c>
      <c r="X8" s="380" t="s">
        <v>42</v>
      </c>
      <c r="Y8" s="381"/>
      <c r="Z8" s="130" t="s">
        <v>46</v>
      </c>
      <c r="AA8" s="27" t="s">
        <v>50</v>
      </c>
      <c r="AB8" s="27" t="s">
        <v>24</v>
      </c>
      <c r="AC8" s="28" t="s">
        <v>54</v>
      </c>
      <c r="AD8" s="28" t="s">
        <v>55</v>
      </c>
      <c r="AE8" s="24" t="s">
        <v>56</v>
      </c>
      <c r="AF8" s="182" t="s">
        <v>25</v>
      </c>
      <c r="AG8" s="188" t="s">
        <v>45</v>
      </c>
    </row>
    <row r="9" spans="1:35" ht="101.25" customHeight="1" thickBot="1">
      <c r="A9" s="369"/>
      <c r="B9" s="389"/>
      <c r="C9" s="81" t="s">
        <v>37</v>
      </c>
      <c r="D9" s="74" t="s">
        <v>36</v>
      </c>
      <c r="E9" s="382" t="s">
        <v>35</v>
      </c>
      <c r="F9" s="383"/>
      <c r="G9" s="73" t="s">
        <v>17</v>
      </c>
      <c r="H9" s="74" t="s">
        <v>18</v>
      </c>
      <c r="I9" s="75" t="s">
        <v>15</v>
      </c>
      <c r="J9" s="76" t="s">
        <v>4</v>
      </c>
      <c r="K9" s="77" t="s">
        <v>27</v>
      </c>
      <c r="L9" s="78" t="s">
        <v>28</v>
      </c>
      <c r="M9" s="79" t="s">
        <v>29</v>
      </c>
      <c r="N9" s="80" t="s">
        <v>30</v>
      </c>
      <c r="O9" s="29" t="s">
        <v>2</v>
      </c>
      <c r="P9" s="34" t="s">
        <v>3</v>
      </c>
      <c r="Q9" s="35" t="s">
        <v>31</v>
      </c>
      <c r="R9" s="36" t="s">
        <v>32</v>
      </c>
      <c r="S9" s="190" t="s">
        <v>27</v>
      </c>
      <c r="T9" s="37" t="s">
        <v>5</v>
      </c>
      <c r="U9" s="38" t="s">
        <v>13</v>
      </c>
      <c r="V9" s="369"/>
      <c r="W9" s="369"/>
      <c r="X9" s="29" t="s">
        <v>2</v>
      </c>
      <c r="Y9" s="30" t="s">
        <v>3</v>
      </c>
      <c r="Z9" s="131" t="s">
        <v>40</v>
      </c>
      <c r="AA9" s="70" t="s">
        <v>4</v>
      </c>
      <c r="AB9" s="71" t="s">
        <v>4</v>
      </c>
      <c r="AC9" s="31" t="s">
        <v>57</v>
      </c>
      <c r="AD9" s="32" t="s">
        <v>58</v>
      </c>
      <c r="AE9" s="69" t="s">
        <v>59</v>
      </c>
      <c r="AF9" s="183" t="s">
        <v>33</v>
      </c>
      <c r="AG9" s="33" t="s">
        <v>33</v>
      </c>
      <c r="AH9" s="1"/>
      <c r="AI9" s="1"/>
    </row>
    <row r="10" spans="1:33" s="110" customFormat="1" ht="12.75" customHeight="1" hidden="1">
      <c r="A10" s="356">
        <v>44645</v>
      </c>
      <c r="B10" s="243" t="s">
        <v>8</v>
      </c>
      <c r="C10" s="277">
        <v>52350</v>
      </c>
      <c r="D10" s="254">
        <f>C10*0.741/1000</f>
        <v>38.79135</v>
      </c>
      <c r="E10" s="168">
        <f>(G10-D10)/D10*100</f>
        <v>16.701274897625375</v>
      </c>
      <c r="F10" s="146">
        <f>(H10-D10)/D10*100</f>
        <v>16.62393806866737</v>
      </c>
      <c r="G10" s="134">
        <v>45.27</v>
      </c>
      <c r="H10" s="134">
        <v>45.24</v>
      </c>
      <c r="I10" s="134">
        <v>45.3</v>
      </c>
      <c r="J10" s="134">
        <v>45.3</v>
      </c>
      <c r="K10" s="134">
        <v>45.3</v>
      </c>
      <c r="L10" s="134">
        <v>45.3</v>
      </c>
      <c r="M10" s="134">
        <v>45</v>
      </c>
      <c r="N10" s="167">
        <v>45.3</v>
      </c>
      <c r="O10" s="168">
        <v>45.3</v>
      </c>
      <c r="P10" s="292">
        <v>45.23</v>
      </c>
      <c r="Q10" s="132">
        <v>45.07</v>
      </c>
      <c r="R10" s="132">
        <v>45.3</v>
      </c>
      <c r="S10" s="169">
        <v>45.3</v>
      </c>
      <c r="T10" s="170">
        <v>45.2</v>
      </c>
      <c r="U10" s="169">
        <v>44.9</v>
      </c>
      <c r="V10" s="356">
        <v>44645</v>
      </c>
      <c r="W10" s="235" t="s">
        <v>8</v>
      </c>
      <c r="X10" s="215">
        <v>47.23</v>
      </c>
      <c r="Y10" s="215">
        <v>47.23</v>
      </c>
      <c r="Z10" s="255">
        <v>47.8</v>
      </c>
      <c r="AA10" s="280">
        <v>47.3</v>
      </c>
      <c r="AB10" s="281">
        <v>47.3</v>
      </c>
      <c r="AC10" s="245">
        <v>46.9</v>
      </c>
      <c r="AD10" s="245">
        <v>46.5</v>
      </c>
      <c r="AE10" s="216">
        <v>46.49</v>
      </c>
      <c r="AF10" s="282">
        <v>46.5</v>
      </c>
      <c r="AG10" s="282">
        <v>46.5</v>
      </c>
    </row>
    <row r="11" spans="1:33" s="110" customFormat="1" ht="12.75" hidden="1">
      <c r="A11" s="357"/>
      <c r="B11" s="246" t="s">
        <v>6</v>
      </c>
      <c r="C11" s="277">
        <v>53700</v>
      </c>
      <c r="D11" s="256">
        <f>C11*0.744/1000</f>
        <v>39.9528</v>
      </c>
      <c r="E11" s="247">
        <f>(G11-D11)/D11*100</f>
        <v>20.86762379607936</v>
      </c>
      <c r="F11" s="133">
        <f>(H11-D11)/D11*100</f>
        <v>21.218037283995102</v>
      </c>
      <c r="G11" s="135">
        <v>48.29</v>
      </c>
      <c r="H11" s="135">
        <v>48.43</v>
      </c>
      <c r="I11" s="135">
        <v>48.55</v>
      </c>
      <c r="J11" s="135">
        <v>48.55</v>
      </c>
      <c r="K11" s="135">
        <v>48.35</v>
      </c>
      <c r="L11" s="135">
        <v>48.35</v>
      </c>
      <c r="M11" s="135">
        <v>48.35</v>
      </c>
      <c r="N11" s="171">
        <v>48.45</v>
      </c>
      <c r="O11" s="172">
        <v>48.34</v>
      </c>
      <c r="P11" s="264">
        <v>48.48</v>
      </c>
      <c r="Q11" s="173">
        <v>48.62</v>
      </c>
      <c r="R11" s="173">
        <v>48.55</v>
      </c>
      <c r="S11" s="141">
        <v>48.45</v>
      </c>
      <c r="T11" s="140">
        <v>48.7</v>
      </c>
      <c r="U11" s="141">
        <v>48.3</v>
      </c>
      <c r="V11" s="357"/>
      <c r="W11" s="236" t="s">
        <v>6</v>
      </c>
      <c r="X11" s="217">
        <v>51.66</v>
      </c>
      <c r="Y11" s="217">
        <v>51.66</v>
      </c>
      <c r="Z11" s="257">
        <v>49.8</v>
      </c>
      <c r="AA11" s="283">
        <v>49.9</v>
      </c>
      <c r="AB11" s="284">
        <v>49.9</v>
      </c>
      <c r="AC11" s="143">
        <v>49.5</v>
      </c>
      <c r="AD11" s="143">
        <v>49</v>
      </c>
      <c r="AE11" s="222">
        <v>50.29</v>
      </c>
      <c r="AF11" s="285">
        <v>48.5</v>
      </c>
      <c r="AG11" s="286">
        <v>48.5</v>
      </c>
    </row>
    <row r="12" spans="1:33" s="110" customFormat="1" ht="12.75" hidden="1">
      <c r="A12" s="357"/>
      <c r="B12" s="246" t="s">
        <v>20</v>
      </c>
      <c r="C12" s="278" t="s">
        <v>14</v>
      </c>
      <c r="D12" s="258" t="s">
        <v>14</v>
      </c>
      <c r="E12" s="175" t="s">
        <v>14</v>
      </c>
      <c r="F12" s="99" t="s">
        <v>14</v>
      </c>
      <c r="G12" s="136" t="s">
        <v>14</v>
      </c>
      <c r="H12" s="136" t="s">
        <v>14</v>
      </c>
      <c r="I12" s="136" t="s">
        <v>14</v>
      </c>
      <c r="J12" s="136" t="s">
        <v>14</v>
      </c>
      <c r="K12" s="136" t="s">
        <v>14</v>
      </c>
      <c r="L12" s="136" t="s">
        <v>14</v>
      </c>
      <c r="M12" s="136" t="s">
        <v>14</v>
      </c>
      <c r="N12" s="174" t="s">
        <v>14</v>
      </c>
      <c r="O12" s="175" t="s">
        <v>14</v>
      </c>
      <c r="P12" s="99" t="s">
        <v>14</v>
      </c>
      <c r="Q12" s="99" t="s">
        <v>14</v>
      </c>
      <c r="R12" s="99" t="s">
        <v>14</v>
      </c>
      <c r="S12" s="44" t="s">
        <v>14</v>
      </c>
      <c r="T12" s="142" t="s">
        <v>14</v>
      </c>
      <c r="U12" s="44" t="s">
        <v>14</v>
      </c>
      <c r="V12" s="357"/>
      <c r="W12" s="237" t="s">
        <v>20</v>
      </c>
      <c r="X12" s="218" t="s">
        <v>14</v>
      </c>
      <c r="Y12" s="218" t="s">
        <v>14</v>
      </c>
      <c r="Z12" s="258" t="s">
        <v>14</v>
      </c>
      <c r="AA12" s="144" t="s">
        <v>14</v>
      </c>
      <c r="AB12" s="144" t="s">
        <v>14</v>
      </c>
      <c r="AC12" s="219" t="s">
        <v>14</v>
      </c>
      <c r="AD12" s="219" t="s">
        <v>14</v>
      </c>
      <c r="AE12" s="219" t="s">
        <v>14</v>
      </c>
      <c r="AF12" s="287" t="s">
        <v>14</v>
      </c>
      <c r="AG12" s="287" t="s">
        <v>14</v>
      </c>
    </row>
    <row r="13" spans="1:33" s="110" customFormat="1" ht="12.75" hidden="1">
      <c r="A13" s="357"/>
      <c r="B13" s="248" t="s">
        <v>22</v>
      </c>
      <c r="C13" s="278" t="s">
        <v>14</v>
      </c>
      <c r="D13" s="258" t="s">
        <v>14</v>
      </c>
      <c r="E13" s="249" t="s">
        <v>14</v>
      </c>
      <c r="F13" s="176" t="s">
        <v>14</v>
      </c>
      <c r="G13" s="177" t="s">
        <v>14</v>
      </c>
      <c r="H13" s="177" t="s">
        <v>14</v>
      </c>
      <c r="I13" s="177" t="s">
        <v>14</v>
      </c>
      <c r="J13" s="177" t="s">
        <v>14</v>
      </c>
      <c r="K13" s="177" t="s">
        <v>14</v>
      </c>
      <c r="L13" s="177" t="s">
        <v>14</v>
      </c>
      <c r="M13" s="177" t="s">
        <v>14</v>
      </c>
      <c r="N13" s="178" t="s">
        <v>14</v>
      </c>
      <c r="O13" s="179">
        <v>57.95</v>
      </c>
      <c r="P13" s="180">
        <v>58.4</v>
      </c>
      <c r="Q13" s="176" t="s">
        <v>14</v>
      </c>
      <c r="R13" s="176" t="s">
        <v>14</v>
      </c>
      <c r="S13" s="195" t="s">
        <v>14</v>
      </c>
      <c r="T13" s="142" t="s">
        <v>14</v>
      </c>
      <c r="U13" s="44" t="s">
        <v>14</v>
      </c>
      <c r="V13" s="357"/>
      <c r="W13" s="234" t="s">
        <v>22</v>
      </c>
      <c r="X13" s="143">
        <v>59</v>
      </c>
      <c r="Y13" s="143">
        <v>59</v>
      </c>
      <c r="Z13" s="258" t="s">
        <v>14</v>
      </c>
      <c r="AA13" s="144" t="s">
        <v>14</v>
      </c>
      <c r="AB13" s="144" t="s">
        <v>14</v>
      </c>
      <c r="AC13" s="219" t="s">
        <v>14</v>
      </c>
      <c r="AD13" s="219" t="s">
        <v>14</v>
      </c>
      <c r="AE13" s="219" t="s">
        <v>14</v>
      </c>
      <c r="AF13" s="287" t="s">
        <v>14</v>
      </c>
      <c r="AG13" s="287" t="s">
        <v>14</v>
      </c>
    </row>
    <row r="14" spans="1:33" s="110" customFormat="1" ht="12.75" hidden="1">
      <c r="A14" s="357"/>
      <c r="B14" s="246" t="s">
        <v>19</v>
      </c>
      <c r="C14" s="277">
        <v>56000</v>
      </c>
      <c r="D14" s="256">
        <f>C14*0.846/1000</f>
        <v>47.376</v>
      </c>
      <c r="E14" s="247">
        <f>(G14-D14)/D14*100</f>
        <v>8.38821344140494</v>
      </c>
      <c r="F14" s="133">
        <f>(H14-D14)/D14*100</f>
        <v>8.852583586626146</v>
      </c>
      <c r="G14" s="173">
        <v>51.35</v>
      </c>
      <c r="H14" s="173">
        <v>51.57</v>
      </c>
      <c r="I14" s="173">
        <v>51.5</v>
      </c>
      <c r="J14" s="173">
        <v>51.8</v>
      </c>
      <c r="K14" s="173">
        <v>51.5</v>
      </c>
      <c r="L14" s="173">
        <v>51.5</v>
      </c>
      <c r="M14" s="173">
        <v>51.5</v>
      </c>
      <c r="N14" s="141">
        <v>51.5</v>
      </c>
      <c r="O14" s="269">
        <v>51.78</v>
      </c>
      <c r="P14" s="270">
        <v>51.97</v>
      </c>
      <c r="Q14" s="270">
        <v>51.9</v>
      </c>
      <c r="R14" s="270">
        <v>51.8</v>
      </c>
      <c r="S14" s="270">
        <v>51.8</v>
      </c>
      <c r="T14" s="271">
        <v>51.6</v>
      </c>
      <c r="U14" s="272">
        <v>50.7</v>
      </c>
      <c r="V14" s="357"/>
      <c r="W14" s="234" t="s">
        <v>19</v>
      </c>
      <c r="X14" s="273">
        <v>52.16</v>
      </c>
      <c r="Y14" s="273">
        <v>52.16</v>
      </c>
      <c r="Z14" s="274">
        <v>52.6</v>
      </c>
      <c r="AA14" s="273">
        <v>54</v>
      </c>
      <c r="AB14" s="273">
        <v>54</v>
      </c>
      <c r="AC14" s="273">
        <v>53.5</v>
      </c>
      <c r="AD14" s="273">
        <v>51.5</v>
      </c>
      <c r="AE14" s="273">
        <v>53.6</v>
      </c>
      <c r="AF14" s="274">
        <v>51.5</v>
      </c>
      <c r="AG14" s="274">
        <v>52.5</v>
      </c>
    </row>
    <row r="15" spans="1:33" s="110" customFormat="1" ht="13.5" hidden="1" thickBot="1">
      <c r="A15" s="358"/>
      <c r="B15" s="250" t="s">
        <v>26</v>
      </c>
      <c r="C15" s="279" t="s">
        <v>43</v>
      </c>
      <c r="D15" s="251" t="e">
        <f>C15*0.837/1000</f>
        <v>#VALUE!</v>
      </c>
      <c r="E15" s="252" t="e">
        <f>(G15-D15)/D15*100</f>
        <v>#VALUE!</v>
      </c>
      <c r="F15" s="221" t="e">
        <f>(H15-D15)/D15*100</f>
        <v>#VALUE!</v>
      </c>
      <c r="G15" s="290">
        <v>51.35</v>
      </c>
      <c r="H15" s="290">
        <v>51.57</v>
      </c>
      <c r="I15" s="290">
        <v>51.5</v>
      </c>
      <c r="J15" s="290">
        <v>51.8</v>
      </c>
      <c r="K15" s="290">
        <v>51.5</v>
      </c>
      <c r="L15" s="290">
        <v>51.5</v>
      </c>
      <c r="M15" s="290">
        <v>51.5</v>
      </c>
      <c r="N15" s="291">
        <v>51.5</v>
      </c>
      <c r="O15" s="200">
        <v>51.78</v>
      </c>
      <c r="P15" s="164">
        <v>51.97</v>
      </c>
      <c r="Q15" s="164">
        <v>51.9</v>
      </c>
      <c r="R15" s="164">
        <v>51.8</v>
      </c>
      <c r="S15" s="164">
        <v>51.8</v>
      </c>
      <c r="T15" s="165">
        <v>51.6</v>
      </c>
      <c r="U15" s="166">
        <v>50.7</v>
      </c>
      <c r="V15" s="358"/>
      <c r="W15" s="238" t="s">
        <v>26</v>
      </c>
      <c r="X15" s="145">
        <v>52.16</v>
      </c>
      <c r="Y15" s="145">
        <v>52.16</v>
      </c>
      <c r="Z15" s="259">
        <v>52.6</v>
      </c>
      <c r="AA15" s="288">
        <v>54</v>
      </c>
      <c r="AB15" s="145">
        <v>54</v>
      </c>
      <c r="AC15" s="145">
        <v>53.5</v>
      </c>
      <c r="AD15" s="145">
        <v>51.5</v>
      </c>
      <c r="AE15" s="295">
        <v>53.6</v>
      </c>
      <c r="AF15" s="289">
        <v>51.5</v>
      </c>
      <c r="AG15" s="289">
        <v>52.5</v>
      </c>
    </row>
    <row r="16" spans="1:33" s="110" customFormat="1" ht="12.75" customHeight="1">
      <c r="A16" s="356" t="s">
        <v>53</v>
      </c>
      <c r="B16" s="243" t="s">
        <v>8</v>
      </c>
      <c r="C16" s="277">
        <v>52350</v>
      </c>
      <c r="D16" s="254">
        <f>C16*0.741/1000</f>
        <v>38.79135</v>
      </c>
      <c r="E16" s="168">
        <f>(G16-D16)/D16*100</f>
        <v>16.701274897625375</v>
      </c>
      <c r="F16" s="146">
        <f>(H16-D16)/D16*100</f>
        <v>16.62393806866737</v>
      </c>
      <c r="G16" s="134">
        <v>45.27</v>
      </c>
      <c r="H16" s="134">
        <v>45.24</v>
      </c>
      <c r="I16" s="134">
        <v>45.3</v>
      </c>
      <c r="J16" s="134">
        <v>45.3</v>
      </c>
      <c r="K16" s="134">
        <v>45.3</v>
      </c>
      <c r="L16" s="134">
        <v>45.3</v>
      </c>
      <c r="M16" s="134">
        <v>45</v>
      </c>
      <c r="N16" s="167">
        <v>45.3</v>
      </c>
      <c r="O16" s="168">
        <v>45.3</v>
      </c>
      <c r="P16" s="132">
        <v>45.23</v>
      </c>
      <c r="Q16" s="132">
        <v>45.07</v>
      </c>
      <c r="R16" s="132">
        <v>45.3</v>
      </c>
      <c r="S16" s="169">
        <v>45.3</v>
      </c>
      <c r="T16" s="170">
        <v>45.2</v>
      </c>
      <c r="U16" s="169">
        <v>44.9</v>
      </c>
      <c r="V16" s="356" t="s">
        <v>53</v>
      </c>
      <c r="W16" s="235" t="s">
        <v>8</v>
      </c>
      <c r="X16" s="215">
        <v>47.23</v>
      </c>
      <c r="Y16" s="215">
        <v>47.23</v>
      </c>
      <c r="Z16" s="255">
        <v>47.8</v>
      </c>
      <c r="AA16" s="245">
        <v>47.3</v>
      </c>
      <c r="AB16" s="153">
        <v>47.3</v>
      </c>
      <c r="AC16" s="245">
        <v>46.9</v>
      </c>
      <c r="AD16" s="245">
        <v>46.5</v>
      </c>
      <c r="AE16" s="216">
        <v>46.49</v>
      </c>
      <c r="AF16" s="282">
        <v>46.5</v>
      </c>
      <c r="AG16" s="282">
        <v>46.5</v>
      </c>
    </row>
    <row r="17" spans="1:33" s="110" customFormat="1" ht="12.75">
      <c r="A17" s="357"/>
      <c r="B17" s="246" t="s">
        <v>6</v>
      </c>
      <c r="C17" s="277">
        <v>53700</v>
      </c>
      <c r="D17" s="256">
        <f>C17*0.744/1000</f>
        <v>39.9528</v>
      </c>
      <c r="E17" s="247">
        <f>(G17-D17)/D17*100</f>
        <v>20.86762379607936</v>
      </c>
      <c r="F17" s="133">
        <f>(H17-D17)/D17*100</f>
        <v>21.218037283995102</v>
      </c>
      <c r="G17" s="135">
        <v>48.29</v>
      </c>
      <c r="H17" s="135">
        <v>48.43</v>
      </c>
      <c r="I17" s="135">
        <v>48.55</v>
      </c>
      <c r="J17" s="135">
        <v>48.55</v>
      </c>
      <c r="K17" s="135">
        <v>48.35</v>
      </c>
      <c r="L17" s="135">
        <v>48.35</v>
      </c>
      <c r="M17" s="135">
        <v>48.35</v>
      </c>
      <c r="N17" s="171">
        <v>48.45</v>
      </c>
      <c r="O17" s="172">
        <v>48.34</v>
      </c>
      <c r="P17" s="173">
        <v>48.48</v>
      </c>
      <c r="Q17" s="173">
        <v>48.62</v>
      </c>
      <c r="R17" s="173">
        <v>48.55</v>
      </c>
      <c r="S17" s="141">
        <v>48.45</v>
      </c>
      <c r="T17" s="140">
        <v>48.7</v>
      </c>
      <c r="U17" s="141">
        <v>48.3</v>
      </c>
      <c r="V17" s="357"/>
      <c r="W17" s="236" t="s">
        <v>6</v>
      </c>
      <c r="X17" s="217">
        <v>51.66</v>
      </c>
      <c r="Y17" s="217">
        <v>51.66</v>
      </c>
      <c r="Z17" s="257">
        <v>49.8</v>
      </c>
      <c r="AA17" s="143">
        <v>49.9</v>
      </c>
      <c r="AB17" s="267">
        <v>49.9</v>
      </c>
      <c r="AC17" s="143">
        <v>49.5</v>
      </c>
      <c r="AD17" s="143">
        <v>49</v>
      </c>
      <c r="AE17" s="222">
        <v>50.29</v>
      </c>
      <c r="AF17" s="285">
        <v>48.5</v>
      </c>
      <c r="AG17" s="286">
        <v>48.5</v>
      </c>
    </row>
    <row r="18" spans="1:33" s="110" customFormat="1" ht="12.75">
      <c r="A18" s="357"/>
      <c r="B18" s="246" t="s">
        <v>20</v>
      </c>
      <c r="C18" s="278" t="s">
        <v>14</v>
      </c>
      <c r="D18" s="258" t="s">
        <v>14</v>
      </c>
      <c r="E18" s="175" t="s">
        <v>14</v>
      </c>
      <c r="F18" s="99" t="s">
        <v>14</v>
      </c>
      <c r="G18" s="136" t="s">
        <v>14</v>
      </c>
      <c r="H18" s="136" t="s">
        <v>14</v>
      </c>
      <c r="I18" s="136" t="s">
        <v>14</v>
      </c>
      <c r="J18" s="136" t="s">
        <v>14</v>
      </c>
      <c r="K18" s="136" t="s">
        <v>14</v>
      </c>
      <c r="L18" s="136" t="s">
        <v>14</v>
      </c>
      <c r="M18" s="136" t="s">
        <v>14</v>
      </c>
      <c r="N18" s="174" t="s">
        <v>14</v>
      </c>
      <c r="O18" s="175" t="s">
        <v>14</v>
      </c>
      <c r="P18" s="99" t="s">
        <v>14</v>
      </c>
      <c r="Q18" s="99" t="s">
        <v>14</v>
      </c>
      <c r="R18" s="99" t="s">
        <v>14</v>
      </c>
      <c r="S18" s="44" t="s">
        <v>14</v>
      </c>
      <c r="T18" s="142" t="s">
        <v>14</v>
      </c>
      <c r="U18" s="44" t="s">
        <v>14</v>
      </c>
      <c r="V18" s="357"/>
      <c r="W18" s="237" t="s">
        <v>20</v>
      </c>
      <c r="X18" s="218" t="s">
        <v>14</v>
      </c>
      <c r="Y18" s="218" t="s">
        <v>14</v>
      </c>
      <c r="Z18" s="258" t="s">
        <v>14</v>
      </c>
      <c r="AA18" s="144" t="s">
        <v>14</v>
      </c>
      <c r="AB18" s="144" t="s">
        <v>14</v>
      </c>
      <c r="AC18" s="219" t="s">
        <v>14</v>
      </c>
      <c r="AD18" s="219" t="s">
        <v>14</v>
      </c>
      <c r="AE18" s="219" t="s">
        <v>14</v>
      </c>
      <c r="AF18" s="287" t="s">
        <v>14</v>
      </c>
      <c r="AG18" s="287" t="s">
        <v>14</v>
      </c>
    </row>
    <row r="19" spans="1:33" s="110" customFormat="1" ht="12.75">
      <c r="A19" s="357"/>
      <c r="B19" s="248" t="s">
        <v>22</v>
      </c>
      <c r="C19" s="278" t="s">
        <v>14</v>
      </c>
      <c r="D19" s="258" t="s">
        <v>14</v>
      </c>
      <c r="E19" s="249" t="s">
        <v>14</v>
      </c>
      <c r="F19" s="176" t="s">
        <v>14</v>
      </c>
      <c r="G19" s="177" t="s">
        <v>14</v>
      </c>
      <c r="H19" s="177" t="s">
        <v>14</v>
      </c>
      <c r="I19" s="177" t="s">
        <v>14</v>
      </c>
      <c r="J19" s="177" t="s">
        <v>14</v>
      </c>
      <c r="K19" s="177" t="s">
        <v>14</v>
      </c>
      <c r="L19" s="177" t="s">
        <v>14</v>
      </c>
      <c r="M19" s="177" t="s">
        <v>14</v>
      </c>
      <c r="N19" s="178" t="s">
        <v>14</v>
      </c>
      <c r="O19" s="179">
        <v>57.95</v>
      </c>
      <c r="P19" s="180">
        <v>58.4</v>
      </c>
      <c r="Q19" s="176" t="s">
        <v>14</v>
      </c>
      <c r="R19" s="176" t="s">
        <v>14</v>
      </c>
      <c r="S19" s="195" t="s">
        <v>14</v>
      </c>
      <c r="T19" s="142" t="s">
        <v>14</v>
      </c>
      <c r="U19" s="44" t="s">
        <v>14</v>
      </c>
      <c r="V19" s="357"/>
      <c r="W19" s="234" t="s">
        <v>22</v>
      </c>
      <c r="X19" s="143">
        <v>59</v>
      </c>
      <c r="Y19" s="143">
        <v>59</v>
      </c>
      <c r="Z19" s="258" t="s">
        <v>14</v>
      </c>
      <c r="AA19" s="144" t="s">
        <v>14</v>
      </c>
      <c r="AB19" s="144" t="s">
        <v>14</v>
      </c>
      <c r="AC19" s="219" t="s">
        <v>14</v>
      </c>
      <c r="AD19" s="219" t="s">
        <v>14</v>
      </c>
      <c r="AE19" s="219" t="s">
        <v>14</v>
      </c>
      <c r="AF19" s="287" t="s">
        <v>14</v>
      </c>
      <c r="AG19" s="287" t="s">
        <v>14</v>
      </c>
    </row>
    <row r="20" spans="1:33" s="110" customFormat="1" ht="12.75">
      <c r="A20" s="357"/>
      <c r="B20" s="246" t="s">
        <v>19</v>
      </c>
      <c r="C20" s="253">
        <v>55850</v>
      </c>
      <c r="D20" s="293">
        <f>C20*0.846/1000</f>
        <v>47.2491</v>
      </c>
      <c r="E20" s="247">
        <f>(G20-D20)/D20*100</f>
        <v>8.67931875951077</v>
      </c>
      <c r="F20" s="133">
        <f>(H20-D20)/D20*100</f>
        <v>9.144936094020842</v>
      </c>
      <c r="G20" s="173">
        <v>51.35</v>
      </c>
      <c r="H20" s="173">
        <v>51.57</v>
      </c>
      <c r="I20" s="173">
        <v>51.5</v>
      </c>
      <c r="J20" s="173">
        <v>51.8</v>
      </c>
      <c r="K20" s="173">
        <v>51.5</v>
      </c>
      <c r="L20" s="173">
        <v>51.5</v>
      </c>
      <c r="M20" s="173">
        <v>51.5</v>
      </c>
      <c r="N20" s="141">
        <v>51.5</v>
      </c>
      <c r="O20" s="175" t="s">
        <v>43</v>
      </c>
      <c r="P20" s="99" t="s">
        <v>43</v>
      </c>
      <c r="Q20" s="99" t="s">
        <v>43</v>
      </c>
      <c r="R20" s="99" t="s">
        <v>43</v>
      </c>
      <c r="S20" s="99" t="s">
        <v>43</v>
      </c>
      <c r="T20" s="142" t="s">
        <v>43</v>
      </c>
      <c r="U20" s="44" t="s">
        <v>43</v>
      </c>
      <c r="V20" s="357"/>
      <c r="W20" s="234" t="s">
        <v>19</v>
      </c>
      <c r="X20" s="144" t="s">
        <v>43</v>
      </c>
      <c r="Y20" s="144" t="s">
        <v>43</v>
      </c>
      <c r="Z20" s="258" t="s">
        <v>14</v>
      </c>
      <c r="AA20" s="144" t="s">
        <v>14</v>
      </c>
      <c r="AB20" s="144" t="s">
        <v>14</v>
      </c>
      <c r="AC20" s="219" t="s">
        <v>14</v>
      </c>
      <c r="AD20" s="219" t="s">
        <v>14</v>
      </c>
      <c r="AE20" s="219" t="s">
        <v>14</v>
      </c>
      <c r="AF20" s="287" t="s">
        <v>14</v>
      </c>
      <c r="AG20" s="287" t="s">
        <v>14</v>
      </c>
    </row>
    <row r="21" spans="1:33" s="110" customFormat="1" ht="13.5" thickBot="1">
      <c r="A21" s="358"/>
      <c r="B21" s="250" t="s">
        <v>26</v>
      </c>
      <c r="C21" s="279" t="s">
        <v>43</v>
      </c>
      <c r="D21" s="251" t="e">
        <f>C21*0.837/1000</f>
        <v>#VALUE!</v>
      </c>
      <c r="E21" s="252" t="e">
        <f>(G21-D21)/D21*100</f>
        <v>#VALUE!</v>
      </c>
      <c r="F21" s="221" t="e">
        <f>(H21-D21)/D21*100</f>
        <v>#VALUE!</v>
      </c>
      <c r="G21" s="265" t="s">
        <v>14</v>
      </c>
      <c r="H21" s="265" t="s">
        <v>14</v>
      </c>
      <c r="I21" s="265" t="s">
        <v>14</v>
      </c>
      <c r="J21" s="265" t="s">
        <v>14</v>
      </c>
      <c r="K21" s="265" t="s">
        <v>14</v>
      </c>
      <c r="L21" s="265" t="s">
        <v>14</v>
      </c>
      <c r="M21" s="265" t="s">
        <v>14</v>
      </c>
      <c r="N21" s="266" t="s">
        <v>14</v>
      </c>
      <c r="O21" s="200">
        <v>51.78</v>
      </c>
      <c r="P21" s="164">
        <v>51.97</v>
      </c>
      <c r="Q21" s="164">
        <v>51.9</v>
      </c>
      <c r="R21" s="164">
        <v>51.8</v>
      </c>
      <c r="S21" s="164">
        <v>51.8</v>
      </c>
      <c r="T21" s="165">
        <v>51.6</v>
      </c>
      <c r="U21" s="166">
        <v>50.7</v>
      </c>
      <c r="V21" s="358"/>
      <c r="W21" s="238" t="s">
        <v>26</v>
      </c>
      <c r="X21" s="145">
        <v>52.16</v>
      </c>
      <c r="Y21" s="145">
        <v>52.16</v>
      </c>
      <c r="Z21" s="259">
        <v>52.6</v>
      </c>
      <c r="AA21" s="145">
        <v>54</v>
      </c>
      <c r="AB21" s="145">
        <v>54</v>
      </c>
      <c r="AC21" s="145">
        <v>53.5</v>
      </c>
      <c r="AD21" s="145">
        <v>51.5</v>
      </c>
      <c r="AE21" s="295">
        <v>53.6</v>
      </c>
      <c r="AF21" s="289">
        <v>51.5</v>
      </c>
      <c r="AG21" s="289">
        <v>52.5</v>
      </c>
    </row>
    <row r="22" spans="1:33" s="110" customFormat="1" ht="12.75" customHeight="1">
      <c r="A22" s="356">
        <v>44649</v>
      </c>
      <c r="B22" s="243" t="s">
        <v>8</v>
      </c>
      <c r="C22" s="277">
        <v>52350</v>
      </c>
      <c r="D22" s="254">
        <f>C22*0.741/1000</f>
        <v>38.79135</v>
      </c>
      <c r="E22" s="168">
        <f>(G22-D22)/D22*100</f>
        <v>16.701274897625375</v>
      </c>
      <c r="F22" s="146">
        <f>(H22-D22)/D22*100</f>
        <v>16.62393806866737</v>
      </c>
      <c r="G22" s="134">
        <v>45.27</v>
      </c>
      <c r="H22" s="134">
        <v>45.24</v>
      </c>
      <c r="I22" s="134">
        <v>45.3</v>
      </c>
      <c r="J22" s="134">
        <v>45.3</v>
      </c>
      <c r="K22" s="134">
        <v>45.3</v>
      </c>
      <c r="L22" s="134">
        <v>45.3</v>
      </c>
      <c r="M22" s="134">
        <v>45</v>
      </c>
      <c r="N22" s="167">
        <v>45.3</v>
      </c>
      <c r="O22" s="168">
        <v>45.3</v>
      </c>
      <c r="P22" s="132">
        <v>45.23</v>
      </c>
      <c r="Q22" s="132">
        <v>45.07</v>
      </c>
      <c r="R22" s="132">
        <v>45.3</v>
      </c>
      <c r="S22" s="169">
        <v>45.3</v>
      </c>
      <c r="T22" s="170">
        <v>45.2</v>
      </c>
      <c r="U22" s="169">
        <v>44.9</v>
      </c>
      <c r="V22" s="356">
        <v>44649</v>
      </c>
      <c r="W22" s="235" t="s">
        <v>8</v>
      </c>
      <c r="X22" s="215">
        <v>47.23</v>
      </c>
      <c r="Y22" s="215">
        <v>47.23</v>
      </c>
      <c r="Z22" s="255">
        <v>47.8</v>
      </c>
      <c r="AA22" s="245">
        <v>47.3</v>
      </c>
      <c r="AB22" s="153">
        <v>47.3</v>
      </c>
      <c r="AC22" s="245">
        <v>46.9</v>
      </c>
      <c r="AD22" s="245">
        <v>46.5</v>
      </c>
      <c r="AE22" s="216">
        <v>46.49</v>
      </c>
      <c r="AF22" s="282">
        <v>46.5</v>
      </c>
      <c r="AG22" s="282">
        <v>46.5</v>
      </c>
    </row>
    <row r="23" spans="1:33" s="110" customFormat="1" ht="12.75">
      <c r="A23" s="357"/>
      <c r="B23" s="246" t="s">
        <v>6</v>
      </c>
      <c r="C23" s="277">
        <v>53700</v>
      </c>
      <c r="D23" s="256">
        <f>C23*0.744/1000</f>
        <v>39.9528</v>
      </c>
      <c r="E23" s="247">
        <f>(G23-D23)/D23*100</f>
        <v>20.86762379607936</v>
      </c>
      <c r="F23" s="133">
        <f>(H23-D23)/D23*100</f>
        <v>21.218037283995102</v>
      </c>
      <c r="G23" s="135">
        <v>48.29</v>
      </c>
      <c r="H23" s="135">
        <v>48.43</v>
      </c>
      <c r="I23" s="135">
        <v>48.55</v>
      </c>
      <c r="J23" s="135">
        <v>48.55</v>
      </c>
      <c r="K23" s="135">
        <v>48.35</v>
      </c>
      <c r="L23" s="135">
        <v>48.35</v>
      </c>
      <c r="M23" s="135">
        <v>48.35</v>
      </c>
      <c r="N23" s="171">
        <v>48.45</v>
      </c>
      <c r="O23" s="172">
        <v>48.34</v>
      </c>
      <c r="P23" s="173">
        <v>48.48</v>
      </c>
      <c r="Q23" s="173">
        <v>48.62</v>
      </c>
      <c r="R23" s="173">
        <v>48.55</v>
      </c>
      <c r="S23" s="141">
        <v>48.45</v>
      </c>
      <c r="T23" s="140">
        <v>48.7</v>
      </c>
      <c r="U23" s="141">
        <v>48.3</v>
      </c>
      <c r="V23" s="357"/>
      <c r="W23" s="236" t="s">
        <v>6</v>
      </c>
      <c r="X23" s="217">
        <v>51.66</v>
      </c>
      <c r="Y23" s="217">
        <v>51.66</v>
      </c>
      <c r="Z23" s="257">
        <v>49.8</v>
      </c>
      <c r="AA23" s="143">
        <v>49.9</v>
      </c>
      <c r="AB23" s="267">
        <v>49.9</v>
      </c>
      <c r="AC23" s="143">
        <v>49.5</v>
      </c>
      <c r="AD23" s="143">
        <v>49</v>
      </c>
      <c r="AE23" s="222">
        <v>50.29</v>
      </c>
      <c r="AF23" s="285">
        <v>48.5</v>
      </c>
      <c r="AG23" s="286">
        <v>48.5</v>
      </c>
    </row>
    <row r="24" spans="1:33" s="110" customFormat="1" ht="12.75">
      <c r="A24" s="357"/>
      <c r="B24" s="246" t="s">
        <v>20</v>
      </c>
      <c r="C24" s="278" t="s">
        <v>14</v>
      </c>
      <c r="D24" s="258" t="s">
        <v>14</v>
      </c>
      <c r="E24" s="175" t="s">
        <v>14</v>
      </c>
      <c r="F24" s="99" t="s">
        <v>14</v>
      </c>
      <c r="G24" s="136" t="s">
        <v>14</v>
      </c>
      <c r="H24" s="136" t="s">
        <v>14</v>
      </c>
      <c r="I24" s="136" t="s">
        <v>14</v>
      </c>
      <c r="J24" s="136" t="s">
        <v>14</v>
      </c>
      <c r="K24" s="136" t="s">
        <v>14</v>
      </c>
      <c r="L24" s="136" t="s">
        <v>14</v>
      </c>
      <c r="M24" s="136" t="s">
        <v>14</v>
      </c>
      <c r="N24" s="174" t="s">
        <v>14</v>
      </c>
      <c r="O24" s="175" t="s">
        <v>14</v>
      </c>
      <c r="P24" s="99" t="s">
        <v>14</v>
      </c>
      <c r="Q24" s="99" t="s">
        <v>14</v>
      </c>
      <c r="R24" s="99" t="s">
        <v>14</v>
      </c>
      <c r="S24" s="44" t="s">
        <v>14</v>
      </c>
      <c r="T24" s="142" t="s">
        <v>14</v>
      </c>
      <c r="U24" s="44" t="s">
        <v>14</v>
      </c>
      <c r="V24" s="357"/>
      <c r="W24" s="237" t="s">
        <v>20</v>
      </c>
      <c r="X24" s="218" t="s">
        <v>14</v>
      </c>
      <c r="Y24" s="218" t="s">
        <v>14</v>
      </c>
      <c r="Z24" s="258" t="s">
        <v>14</v>
      </c>
      <c r="AA24" s="144" t="s">
        <v>14</v>
      </c>
      <c r="AB24" s="144" t="s">
        <v>14</v>
      </c>
      <c r="AC24" s="219" t="s">
        <v>14</v>
      </c>
      <c r="AD24" s="219" t="s">
        <v>14</v>
      </c>
      <c r="AE24" s="219" t="s">
        <v>14</v>
      </c>
      <c r="AF24" s="287" t="s">
        <v>14</v>
      </c>
      <c r="AG24" s="287" t="s">
        <v>14</v>
      </c>
    </row>
    <row r="25" spans="1:33" s="110" customFormat="1" ht="12.75">
      <c r="A25" s="357"/>
      <c r="B25" s="248" t="s">
        <v>22</v>
      </c>
      <c r="C25" s="278" t="s">
        <v>14</v>
      </c>
      <c r="D25" s="258" t="s">
        <v>14</v>
      </c>
      <c r="E25" s="249" t="s">
        <v>14</v>
      </c>
      <c r="F25" s="176" t="s">
        <v>14</v>
      </c>
      <c r="G25" s="177" t="s">
        <v>14</v>
      </c>
      <c r="H25" s="177" t="s">
        <v>14</v>
      </c>
      <c r="I25" s="177" t="s">
        <v>14</v>
      </c>
      <c r="J25" s="177" t="s">
        <v>14</v>
      </c>
      <c r="K25" s="177" t="s">
        <v>14</v>
      </c>
      <c r="L25" s="177" t="s">
        <v>14</v>
      </c>
      <c r="M25" s="177" t="s">
        <v>14</v>
      </c>
      <c r="N25" s="178" t="s">
        <v>14</v>
      </c>
      <c r="O25" s="179">
        <v>57.95</v>
      </c>
      <c r="P25" s="180">
        <v>58.4</v>
      </c>
      <c r="Q25" s="176" t="s">
        <v>14</v>
      </c>
      <c r="R25" s="176" t="s">
        <v>14</v>
      </c>
      <c r="S25" s="195" t="s">
        <v>14</v>
      </c>
      <c r="T25" s="142" t="s">
        <v>14</v>
      </c>
      <c r="U25" s="44" t="s">
        <v>14</v>
      </c>
      <c r="V25" s="357"/>
      <c r="W25" s="234" t="s">
        <v>22</v>
      </c>
      <c r="X25" s="143">
        <v>59</v>
      </c>
      <c r="Y25" s="143">
        <v>59</v>
      </c>
      <c r="Z25" s="258" t="s">
        <v>14</v>
      </c>
      <c r="AA25" s="144" t="s">
        <v>14</v>
      </c>
      <c r="AB25" s="144" t="s">
        <v>14</v>
      </c>
      <c r="AC25" s="219" t="s">
        <v>14</v>
      </c>
      <c r="AD25" s="219" t="s">
        <v>14</v>
      </c>
      <c r="AE25" s="219" t="s">
        <v>14</v>
      </c>
      <c r="AF25" s="287" t="s">
        <v>14</v>
      </c>
      <c r="AG25" s="287" t="s">
        <v>14</v>
      </c>
    </row>
    <row r="26" spans="1:33" s="110" customFormat="1" ht="12.75">
      <c r="A26" s="357"/>
      <c r="B26" s="246" t="s">
        <v>19</v>
      </c>
      <c r="C26" s="244">
        <v>55850</v>
      </c>
      <c r="D26" s="294">
        <f>C26*0.846/1000</f>
        <v>47.2491</v>
      </c>
      <c r="E26" s="247">
        <f>(G26-D26)/D26*100</f>
        <v>8.67931875951077</v>
      </c>
      <c r="F26" s="133">
        <f>(H26-D26)/D26*100</f>
        <v>9.144936094020842</v>
      </c>
      <c r="G26" s="173">
        <v>51.35</v>
      </c>
      <c r="H26" s="173">
        <v>51.57</v>
      </c>
      <c r="I26" s="173">
        <v>51.5</v>
      </c>
      <c r="J26" s="173">
        <v>51.8</v>
      </c>
      <c r="K26" s="173">
        <v>51.5</v>
      </c>
      <c r="L26" s="173">
        <v>51.5</v>
      </c>
      <c r="M26" s="173">
        <v>51.5</v>
      </c>
      <c r="N26" s="141">
        <v>51.5</v>
      </c>
      <c r="O26" s="175" t="s">
        <v>43</v>
      </c>
      <c r="P26" s="99" t="s">
        <v>43</v>
      </c>
      <c r="Q26" s="99" t="s">
        <v>43</v>
      </c>
      <c r="R26" s="99" t="s">
        <v>43</v>
      </c>
      <c r="S26" s="99" t="s">
        <v>43</v>
      </c>
      <c r="T26" s="142" t="s">
        <v>43</v>
      </c>
      <c r="U26" s="44" t="s">
        <v>43</v>
      </c>
      <c r="V26" s="357"/>
      <c r="W26" s="234" t="s">
        <v>19</v>
      </c>
      <c r="X26" s="144" t="s">
        <v>43</v>
      </c>
      <c r="Y26" s="144" t="s">
        <v>43</v>
      </c>
      <c r="Z26" s="258" t="s">
        <v>14</v>
      </c>
      <c r="AA26" s="144" t="s">
        <v>14</v>
      </c>
      <c r="AB26" s="144" t="s">
        <v>14</v>
      </c>
      <c r="AC26" s="219" t="s">
        <v>14</v>
      </c>
      <c r="AD26" s="219" t="s">
        <v>14</v>
      </c>
      <c r="AE26" s="219" t="s">
        <v>14</v>
      </c>
      <c r="AF26" s="287" t="s">
        <v>14</v>
      </c>
      <c r="AG26" s="287" t="s">
        <v>14</v>
      </c>
    </row>
    <row r="27" spans="1:33" s="110" customFormat="1" ht="13.5" thickBot="1">
      <c r="A27" s="358"/>
      <c r="B27" s="250" t="s">
        <v>26</v>
      </c>
      <c r="C27" s="279" t="s">
        <v>43</v>
      </c>
      <c r="D27" s="251" t="e">
        <f>C27*0.837/1000</f>
        <v>#VALUE!</v>
      </c>
      <c r="E27" s="252" t="e">
        <f>(G27-D27)/D27*100</f>
        <v>#VALUE!</v>
      </c>
      <c r="F27" s="221" t="e">
        <f>(H27-D27)/D27*100</f>
        <v>#VALUE!</v>
      </c>
      <c r="G27" s="265" t="s">
        <v>14</v>
      </c>
      <c r="H27" s="265" t="s">
        <v>14</v>
      </c>
      <c r="I27" s="265" t="s">
        <v>14</v>
      </c>
      <c r="J27" s="265" t="s">
        <v>14</v>
      </c>
      <c r="K27" s="265" t="s">
        <v>14</v>
      </c>
      <c r="L27" s="265" t="s">
        <v>14</v>
      </c>
      <c r="M27" s="265" t="s">
        <v>14</v>
      </c>
      <c r="N27" s="266" t="s">
        <v>14</v>
      </c>
      <c r="O27" s="200">
        <v>51.78</v>
      </c>
      <c r="P27" s="164">
        <v>51.97</v>
      </c>
      <c r="Q27" s="164">
        <v>51.9</v>
      </c>
      <c r="R27" s="164">
        <v>51.8</v>
      </c>
      <c r="S27" s="164">
        <v>51.8</v>
      </c>
      <c r="T27" s="165">
        <v>51.6</v>
      </c>
      <c r="U27" s="166">
        <v>50.7</v>
      </c>
      <c r="V27" s="358"/>
      <c r="W27" s="238" t="s">
        <v>26</v>
      </c>
      <c r="X27" s="145">
        <v>52.16</v>
      </c>
      <c r="Y27" s="145">
        <v>52.16</v>
      </c>
      <c r="Z27" s="259">
        <v>52.6</v>
      </c>
      <c r="AA27" s="145">
        <v>54</v>
      </c>
      <c r="AB27" s="145">
        <v>54</v>
      </c>
      <c r="AC27" s="145">
        <v>53.5</v>
      </c>
      <c r="AD27" s="145">
        <v>51.5</v>
      </c>
      <c r="AE27" s="295">
        <v>53.6</v>
      </c>
      <c r="AF27" s="289">
        <v>51.5</v>
      </c>
      <c r="AG27" s="289">
        <v>52.5</v>
      </c>
    </row>
    <row r="28" spans="1:33" s="110" customFormat="1" ht="12.75" customHeight="1">
      <c r="A28" s="356">
        <v>44650</v>
      </c>
      <c r="B28" s="243" t="s">
        <v>8</v>
      </c>
      <c r="C28" s="277">
        <v>52350</v>
      </c>
      <c r="D28" s="254">
        <f>C28*0.741/1000</f>
        <v>38.79135</v>
      </c>
      <c r="E28" s="168">
        <f>(G28-D28)/D28*100</f>
        <v>16.701274897625375</v>
      </c>
      <c r="F28" s="146">
        <f>(H28-D28)/D28*100</f>
        <v>16.62393806866737</v>
      </c>
      <c r="G28" s="134">
        <v>45.27</v>
      </c>
      <c r="H28" s="134">
        <v>45.24</v>
      </c>
      <c r="I28" s="134">
        <v>45.3</v>
      </c>
      <c r="J28" s="134">
        <v>45.3</v>
      </c>
      <c r="K28" s="134">
        <v>45.3</v>
      </c>
      <c r="L28" s="134">
        <v>45.3</v>
      </c>
      <c r="M28" s="134">
        <v>45</v>
      </c>
      <c r="N28" s="167">
        <v>45.3</v>
      </c>
      <c r="O28" s="168">
        <v>45.3</v>
      </c>
      <c r="P28" s="132">
        <v>45.23</v>
      </c>
      <c r="Q28" s="132">
        <v>45.07</v>
      </c>
      <c r="R28" s="132">
        <v>45.3</v>
      </c>
      <c r="S28" s="169">
        <v>45.3</v>
      </c>
      <c r="T28" s="170">
        <v>45.2</v>
      </c>
      <c r="U28" s="169">
        <v>44.9</v>
      </c>
      <c r="V28" s="356">
        <v>44650</v>
      </c>
      <c r="W28" s="235" t="s">
        <v>8</v>
      </c>
      <c r="X28" s="215">
        <v>47.23</v>
      </c>
      <c r="Y28" s="215">
        <v>47.23</v>
      </c>
      <c r="Z28" s="255">
        <v>47.8</v>
      </c>
      <c r="AA28" s="245">
        <v>47.3</v>
      </c>
      <c r="AB28" s="153">
        <v>47.3</v>
      </c>
      <c r="AC28" s="245">
        <v>46.9</v>
      </c>
      <c r="AD28" s="245">
        <v>46.5</v>
      </c>
      <c r="AE28" s="216">
        <v>46.49</v>
      </c>
      <c r="AF28" s="282">
        <v>46.5</v>
      </c>
      <c r="AG28" s="282">
        <v>46.5</v>
      </c>
    </row>
    <row r="29" spans="1:33" s="110" customFormat="1" ht="12.75">
      <c r="A29" s="357"/>
      <c r="B29" s="246" t="s">
        <v>6</v>
      </c>
      <c r="C29" s="277">
        <v>53700</v>
      </c>
      <c r="D29" s="256">
        <f>C29*0.744/1000</f>
        <v>39.9528</v>
      </c>
      <c r="E29" s="247">
        <f>(G29-D29)/D29*100</f>
        <v>20.86762379607936</v>
      </c>
      <c r="F29" s="133">
        <f>(H29-D29)/D29*100</f>
        <v>21.218037283995102</v>
      </c>
      <c r="G29" s="135">
        <v>48.29</v>
      </c>
      <c r="H29" s="135">
        <v>48.43</v>
      </c>
      <c r="I29" s="135">
        <v>48.55</v>
      </c>
      <c r="J29" s="135">
        <v>48.55</v>
      </c>
      <c r="K29" s="135">
        <v>48.35</v>
      </c>
      <c r="L29" s="135">
        <v>48.35</v>
      </c>
      <c r="M29" s="135">
        <v>48.35</v>
      </c>
      <c r="N29" s="171">
        <v>48.45</v>
      </c>
      <c r="O29" s="172">
        <v>48.34</v>
      </c>
      <c r="P29" s="173">
        <v>48.48</v>
      </c>
      <c r="Q29" s="173">
        <v>48.62</v>
      </c>
      <c r="R29" s="173">
        <v>48.55</v>
      </c>
      <c r="S29" s="141">
        <v>48.45</v>
      </c>
      <c r="T29" s="140">
        <v>48.7</v>
      </c>
      <c r="U29" s="141">
        <v>48.3</v>
      </c>
      <c r="V29" s="357"/>
      <c r="W29" s="236" t="s">
        <v>6</v>
      </c>
      <c r="X29" s="217">
        <v>51.66</v>
      </c>
      <c r="Y29" s="217">
        <v>51.66</v>
      </c>
      <c r="Z29" s="257">
        <v>49.8</v>
      </c>
      <c r="AA29" s="143">
        <v>49.9</v>
      </c>
      <c r="AB29" s="267">
        <v>49.9</v>
      </c>
      <c r="AC29" s="143">
        <v>49.5</v>
      </c>
      <c r="AD29" s="143">
        <v>49</v>
      </c>
      <c r="AE29" s="222">
        <v>50.29</v>
      </c>
      <c r="AF29" s="285">
        <v>48.5</v>
      </c>
      <c r="AG29" s="286">
        <v>48.5</v>
      </c>
    </row>
    <row r="30" spans="1:33" s="110" customFormat="1" ht="12.75">
      <c r="A30" s="357"/>
      <c r="B30" s="246" t="s">
        <v>20</v>
      </c>
      <c r="C30" s="278" t="s">
        <v>14</v>
      </c>
      <c r="D30" s="258" t="s">
        <v>14</v>
      </c>
      <c r="E30" s="175" t="s">
        <v>14</v>
      </c>
      <c r="F30" s="99" t="s">
        <v>14</v>
      </c>
      <c r="G30" s="136" t="s">
        <v>14</v>
      </c>
      <c r="H30" s="136" t="s">
        <v>14</v>
      </c>
      <c r="I30" s="136" t="s">
        <v>14</v>
      </c>
      <c r="J30" s="136" t="s">
        <v>14</v>
      </c>
      <c r="K30" s="136" t="s">
        <v>14</v>
      </c>
      <c r="L30" s="136" t="s">
        <v>14</v>
      </c>
      <c r="M30" s="136" t="s">
        <v>14</v>
      </c>
      <c r="N30" s="174" t="s">
        <v>14</v>
      </c>
      <c r="O30" s="175" t="s">
        <v>14</v>
      </c>
      <c r="P30" s="99" t="s">
        <v>14</v>
      </c>
      <c r="Q30" s="99" t="s">
        <v>14</v>
      </c>
      <c r="R30" s="99" t="s">
        <v>14</v>
      </c>
      <c r="S30" s="44" t="s">
        <v>14</v>
      </c>
      <c r="T30" s="142" t="s">
        <v>14</v>
      </c>
      <c r="U30" s="44" t="s">
        <v>14</v>
      </c>
      <c r="V30" s="357"/>
      <c r="W30" s="237" t="s">
        <v>20</v>
      </c>
      <c r="X30" s="218" t="s">
        <v>14</v>
      </c>
      <c r="Y30" s="218" t="s">
        <v>14</v>
      </c>
      <c r="Z30" s="258" t="s">
        <v>14</v>
      </c>
      <c r="AA30" s="144" t="s">
        <v>14</v>
      </c>
      <c r="AB30" s="144" t="s">
        <v>14</v>
      </c>
      <c r="AC30" s="219" t="s">
        <v>14</v>
      </c>
      <c r="AD30" s="219" t="s">
        <v>14</v>
      </c>
      <c r="AE30" s="219" t="s">
        <v>14</v>
      </c>
      <c r="AF30" s="287" t="s">
        <v>14</v>
      </c>
      <c r="AG30" s="287" t="s">
        <v>14</v>
      </c>
    </row>
    <row r="31" spans="1:33" s="110" customFormat="1" ht="12.75">
      <c r="A31" s="357"/>
      <c r="B31" s="248" t="s">
        <v>22</v>
      </c>
      <c r="C31" s="278" t="s">
        <v>14</v>
      </c>
      <c r="D31" s="258" t="s">
        <v>14</v>
      </c>
      <c r="E31" s="249" t="s">
        <v>14</v>
      </c>
      <c r="F31" s="176" t="s">
        <v>14</v>
      </c>
      <c r="G31" s="177" t="s">
        <v>14</v>
      </c>
      <c r="H31" s="177" t="s">
        <v>14</v>
      </c>
      <c r="I31" s="177" t="s">
        <v>14</v>
      </c>
      <c r="J31" s="177" t="s">
        <v>14</v>
      </c>
      <c r="K31" s="177" t="s">
        <v>14</v>
      </c>
      <c r="L31" s="177" t="s">
        <v>14</v>
      </c>
      <c r="M31" s="177" t="s">
        <v>14</v>
      </c>
      <c r="N31" s="178" t="s">
        <v>14</v>
      </c>
      <c r="O31" s="179">
        <v>57.95</v>
      </c>
      <c r="P31" s="180">
        <v>58.4</v>
      </c>
      <c r="Q31" s="176" t="s">
        <v>14</v>
      </c>
      <c r="R31" s="176" t="s">
        <v>14</v>
      </c>
      <c r="S31" s="195" t="s">
        <v>14</v>
      </c>
      <c r="T31" s="142" t="s">
        <v>14</v>
      </c>
      <c r="U31" s="44" t="s">
        <v>14</v>
      </c>
      <c r="V31" s="357"/>
      <c r="W31" s="234" t="s">
        <v>22</v>
      </c>
      <c r="X31" s="143">
        <v>59</v>
      </c>
      <c r="Y31" s="143">
        <v>59</v>
      </c>
      <c r="Z31" s="258" t="s">
        <v>14</v>
      </c>
      <c r="AA31" s="144" t="s">
        <v>14</v>
      </c>
      <c r="AB31" s="144" t="s">
        <v>14</v>
      </c>
      <c r="AC31" s="219" t="s">
        <v>14</v>
      </c>
      <c r="AD31" s="219" t="s">
        <v>14</v>
      </c>
      <c r="AE31" s="219" t="s">
        <v>14</v>
      </c>
      <c r="AF31" s="287" t="s">
        <v>14</v>
      </c>
      <c r="AG31" s="287" t="s">
        <v>14</v>
      </c>
    </row>
    <row r="32" spans="1:33" s="110" customFormat="1" ht="12.75">
      <c r="A32" s="357"/>
      <c r="B32" s="246" t="s">
        <v>19</v>
      </c>
      <c r="C32" s="244">
        <v>55850</v>
      </c>
      <c r="D32" s="294">
        <f>C32*0.846/1000</f>
        <v>47.2491</v>
      </c>
      <c r="E32" s="247">
        <f>(G32-D32)/D32*100</f>
        <v>8.67931875951077</v>
      </c>
      <c r="F32" s="133">
        <f>(H32-D32)/D32*100</f>
        <v>9.144936094020842</v>
      </c>
      <c r="G32" s="173">
        <v>51.35</v>
      </c>
      <c r="H32" s="173">
        <v>51.57</v>
      </c>
      <c r="I32" s="173">
        <v>51.5</v>
      </c>
      <c r="J32" s="173">
        <v>51.8</v>
      </c>
      <c r="K32" s="173">
        <v>51.5</v>
      </c>
      <c r="L32" s="173">
        <v>51.5</v>
      </c>
      <c r="M32" s="173">
        <v>51.5</v>
      </c>
      <c r="N32" s="141">
        <v>51.5</v>
      </c>
      <c r="O32" s="175" t="s">
        <v>43</v>
      </c>
      <c r="P32" s="99" t="s">
        <v>43</v>
      </c>
      <c r="Q32" s="99" t="s">
        <v>43</v>
      </c>
      <c r="R32" s="99" t="s">
        <v>43</v>
      </c>
      <c r="S32" s="99" t="s">
        <v>43</v>
      </c>
      <c r="T32" s="142" t="s">
        <v>43</v>
      </c>
      <c r="U32" s="44" t="s">
        <v>43</v>
      </c>
      <c r="V32" s="357"/>
      <c r="W32" s="234" t="s">
        <v>19</v>
      </c>
      <c r="X32" s="144" t="s">
        <v>43</v>
      </c>
      <c r="Y32" s="144" t="s">
        <v>43</v>
      </c>
      <c r="Z32" s="258" t="s">
        <v>14</v>
      </c>
      <c r="AA32" s="144" t="s">
        <v>14</v>
      </c>
      <c r="AB32" s="144" t="s">
        <v>14</v>
      </c>
      <c r="AC32" s="219" t="s">
        <v>14</v>
      </c>
      <c r="AD32" s="219" t="s">
        <v>14</v>
      </c>
      <c r="AE32" s="219" t="s">
        <v>14</v>
      </c>
      <c r="AF32" s="287" t="s">
        <v>14</v>
      </c>
      <c r="AG32" s="287" t="s">
        <v>14</v>
      </c>
    </row>
    <row r="33" spans="1:33" s="110" customFormat="1" ht="13.5" thickBot="1">
      <c r="A33" s="358"/>
      <c r="B33" s="250" t="s">
        <v>26</v>
      </c>
      <c r="C33" s="279" t="s">
        <v>43</v>
      </c>
      <c r="D33" s="251" t="e">
        <f>C33*0.837/1000</f>
        <v>#VALUE!</v>
      </c>
      <c r="E33" s="252" t="e">
        <f>(G33-D33)/D33*100</f>
        <v>#VALUE!</v>
      </c>
      <c r="F33" s="221" t="e">
        <f>(H33-D33)/D33*100</f>
        <v>#VALUE!</v>
      </c>
      <c r="G33" s="265" t="s">
        <v>14</v>
      </c>
      <c r="H33" s="265" t="s">
        <v>14</v>
      </c>
      <c r="I33" s="265" t="s">
        <v>14</v>
      </c>
      <c r="J33" s="265" t="s">
        <v>14</v>
      </c>
      <c r="K33" s="265" t="s">
        <v>14</v>
      </c>
      <c r="L33" s="265" t="s">
        <v>14</v>
      </c>
      <c r="M33" s="265" t="s">
        <v>14</v>
      </c>
      <c r="N33" s="266" t="s">
        <v>14</v>
      </c>
      <c r="O33" s="200">
        <v>51.78</v>
      </c>
      <c r="P33" s="164">
        <v>51.97</v>
      </c>
      <c r="Q33" s="164">
        <v>51.9</v>
      </c>
      <c r="R33" s="164">
        <v>51.8</v>
      </c>
      <c r="S33" s="164">
        <v>51.8</v>
      </c>
      <c r="T33" s="165">
        <v>51.6</v>
      </c>
      <c r="U33" s="166">
        <v>50.7</v>
      </c>
      <c r="V33" s="358"/>
      <c r="W33" s="238" t="s">
        <v>26</v>
      </c>
      <c r="X33" s="145">
        <v>52.16</v>
      </c>
      <c r="Y33" s="145">
        <v>52.16</v>
      </c>
      <c r="Z33" s="259">
        <v>52.6</v>
      </c>
      <c r="AA33" s="145">
        <v>54</v>
      </c>
      <c r="AB33" s="145">
        <v>54</v>
      </c>
      <c r="AC33" s="145">
        <v>53.5</v>
      </c>
      <c r="AD33" s="145">
        <v>51.5</v>
      </c>
      <c r="AE33" s="295">
        <v>53.6</v>
      </c>
      <c r="AF33" s="289">
        <v>51.5</v>
      </c>
      <c r="AG33" s="289">
        <v>52.5</v>
      </c>
    </row>
    <row r="34" spans="1:33" s="110" customFormat="1" ht="12.75" customHeight="1">
      <c r="A34" s="356">
        <v>44651</v>
      </c>
      <c r="B34" s="243" t="s">
        <v>8</v>
      </c>
      <c r="C34" s="277">
        <v>52350</v>
      </c>
      <c r="D34" s="254">
        <f>C34*0.741/1000</f>
        <v>38.79135</v>
      </c>
      <c r="E34" s="168">
        <f>(G34-D34)/D34*100</f>
        <v>16.701274897625375</v>
      </c>
      <c r="F34" s="146">
        <f>(H34-D34)/D34*100</f>
        <v>16.62393806866737</v>
      </c>
      <c r="G34" s="134">
        <v>45.27</v>
      </c>
      <c r="H34" s="134">
        <v>45.24</v>
      </c>
      <c r="I34" s="134">
        <v>45.3</v>
      </c>
      <c r="J34" s="134">
        <v>45.3</v>
      </c>
      <c r="K34" s="134">
        <v>45.3</v>
      </c>
      <c r="L34" s="134">
        <v>45.3</v>
      </c>
      <c r="M34" s="134">
        <v>45</v>
      </c>
      <c r="N34" s="167">
        <v>45.3</v>
      </c>
      <c r="O34" s="168">
        <v>45.3</v>
      </c>
      <c r="P34" s="132">
        <v>45.23</v>
      </c>
      <c r="Q34" s="132">
        <v>45.07</v>
      </c>
      <c r="R34" s="132">
        <v>45.3</v>
      </c>
      <c r="S34" s="169">
        <v>45.3</v>
      </c>
      <c r="T34" s="170">
        <v>45.2</v>
      </c>
      <c r="U34" s="169">
        <v>44.9</v>
      </c>
      <c r="V34" s="356">
        <v>44651</v>
      </c>
      <c r="W34" s="235" t="s">
        <v>8</v>
      </c>
      <c r="X34" s="215">
        <v>47.23</v>
      </c>
      <c r="Y34" s="215">
        <v>47.23</v>
      </c>
      <c r="Z34" s="255">
        <v>47.8</v>
      </c>
      <c r="AA34" s="245">
        <v>47.3</v>
      </c>
      <c r="AB34" s="153">
        <v>47.3</v>
      </c>
      <c r="AC34" s="245">
        <v>46.9</v>
      </c>
      <c r="AD34" s="245">
        <v>46.5</v>
      </c>
      <c r="AE34" s="216">
        <v>46.49</v>
      </c>
      <c r="AF34" s="282">
        <v>46.5</v>
      </c>
      <c r="AG34" s="282">
        <v>46.5</v>
      </c>
    </row>
    <row r="35" spans="1:33" s="110" customFormat="1" ht="12.75">
      <c r="A35" s="357"/>
      <c r="B35" s="246" t="s">
        <v>6</v>
      </c>
      <c r="C35" s="277">
        <v>53700</v>
      </c>
      <c r="D35" s="256">
        <f>C35*0.744/1000</f>
        <v>39.9528</v>
      </c>
      <c r="E35" s="247">
        <f>(G35-D35)/D35*100</f>
        <v>20.86762379607936</v>
      </c>
      <c r="F35" s="133">
        <f>(H35-D35)/D35*100</f>
        <v>21.218037283995102</v>
      </c>
      <c r="G35" s="135">
        <v>48.29</v>
      </c>
      <c r="H35" s="135">
        <v>48.43</v>
      </c>
      <c r="I35" s="135">
        <v>48.55</v>
      </c>
      <c r="J35" s="135">
        <v>48.55</v>
      </c>
      <c r="K35" s="135">
        <v>48.35</v>
      </c>
      <c r="L35" s="135">
        <v>48.35</v>
      </c>
      <c r="M35" s="135">
        <v>48.35</v>
      </c>
      <c r="N35" s="171">
        <v>48.45</v>
      </c>
      <c r="O35" s="172">
        <v>48.34</v>
      </c>
      <c r="P35" s="173">
        <v>48.48</v>
      </c>
      <c r="Q35" s="173">
        <v>48.62</v>
      </c>
      <c r="R35" s="173">
        <v>48.55</v>
      </c>
      <c r="S35" s="141">
        <v>48.45</v>
      </c>
      <c r="T35" s="140">
        <v>48.7</v>
      </c>
      <c r="U35" s="141">
        <v>48.3</v>
      </c>
      <c r="V35" s="357"/>
      <c r="W35" s="236" t="s">
        <v>6</v>
      </c>
      <c r="X35" s="217">
        <v>51.66</v>
      </c>
      <c r="Y35" s="217">
        <v>51.66</v>
      </c>
      <c r="Z35" s="257">
        <v>49.8</v>
      </c>
      <c r="AA35" s="143">
        <v>49.9</v>
      </c>
      <c r="AB35" s="267">
        <v>49.9</v>
      </c>
      <c r="AC35" s="143">
        <v>49.5</v>
      </c>
      <c r="AD35" s="143">
        <v>49</v>
      </c>
      <c r="AE35" s="222">
        <v>50.29</v>
      </c>
      <c r="AF35" s="285">
        <v>48.5</v>
      </c>
      <c r="AG35" s="286">
        <v>48.5</v>
      </c>
    </row>
    <row r="36" spans="1:33" s="110" customFormat="1" ht="12.75">
      <c r="A36" s="357"/>
      <c r="B36" s="246" t="s">
        <v>20</v>
      </c>
      <c r="C36" s="278" t="s">
        <v>14</v>
      </c>
      <c r="D36" s="258" t="s">
        <v>14</v>
      </c>
      <c r="E36" s="175" t="s">
        <v>14</v>
      </c>
      <c r="F36" s="99" t="s">
        <v>14</v>
      </c>
      <c r="G36" s="136" t="s">
        <v>14</v>
      </c>
      <c r="H36" s="136" t="s">
        <v>14</v>
      </c>
      <c r="I36" s="136" t="s">
        <v>14</v>
      </c>
      <c r="J36" s="136" t="s">
        <v>14</v>
      </c>
      <c r="K36" s="136" t="s">
        <v>14</v>
      </c>
      <c r="L36" s="136" t="s">
        <v>14</v>
      </c>
      <c r="M36" s="136" t="s">
        <v>14</v>
      </c>
      <c r="N36" s="174" t="s">
        <v>14</v>
      </c>
      <c r="O36" s="175" t="s">
        <v>14</v>
      </c>
      <c r="P36" s="99" t="s">
        <v>14</v>
      </c>
      <c r="Q36" s="99" t="s">
        <v>14</v>
      </c>
      <c r="R36" s="99" t="s">
        <v>14</v>
      </c>
      <c r="S36" s="44" t="s">
        <v>14</v>
      </c>
      <c r="T36" s="142" t="s">
        <v>14</v>
      </c>
      <c r="U36" s="44" t="s">
        <v>14</v>
      </c>
      <c r="V36" s="357"/>
      <c r="W36" s="237" t="s">
        <v>20</v>
      </c>
      <c r="X36" s="218" t="s">
        <v>14</v>
      </c>
      <c r="Y36" s="218" t="s">
        <v>14</v>
      </c>
      <c r="Z36" s="258" t="s">
        <v>14</v>
      </c>
      <c r="AA36" s="144" t="s">
        <v>14</v>
      </c>
      <c r="AB36" s="144" t="s">
        <v>14</v>
      </c>
      <c r="AC36" s="219" t="s">
        <v>14</v>
      </c>
      <c r="AD36" s="219" t="s">
        <v>14</v>
      </c>
      <c r="AE36" s="219" t="s">
        <v>14</v>
      </c>
      <c r="AF36" s="287" t="s">
        <v>14</v>
      </c>
      <c r="AG36" s="287" t="s">
        <v>14</v>
      </c>
    </row>
    <row r="37" spans="1:33" s="110" customFormat="1" ht="12.75">
      <c r="A37" s="357"/>
      <c r="B37" s="248" t="s">
        <v>22</v>
      </c>
      <c r="C37" s="278" t="s">
        <v>14</v>
      </c>
      <c r="D37" s="258" t="s">
        <v>14</v>
      </c>
      <c r="E37" s="249" t="s">
        <v>14</v>
      </c>
      <c r="F37" s="176" t="s">
        <v>14</v>
      </c>
      <c r="G37" s="177" t="s">
        <v>14</v>
      </c>
      <c r="H37" s="177" t="s">
        <v>14</v>
      </c>
      <c r="I37" s="177" t="s">
        <v>14</v>
      </c>
      <c r="J37" s="177" t="s">
        <v>14</v>
      </c>
      <c r="K37" s="177" t="s">
        <v>14</v>
      </c>
      <c r="L37" s="177" t="s">
        <v>14</v>
      </c>
      <c r="M37" s="177" t="s">
        <v>14</v>
      </c>
      <c r="N37" s="178" t="s">
        <v>14</v>
      </c>
      <c r="O37" s="179">
        <v>57.95</v>
      </c>
      <c r="P37" s="180">
        <v>58.4</v>
      </c>
      <c r="Q37" s="176" t="s">
        <v>14</v>
      </c>
      <c r="R37" s="176" t="s">
        <v>14</v>
      </c>
      <c r="S37" s="195" t="s">
        <v>14</v>
      </c>
      <c r="T37" s="142" t="s">
        <v>14</v>
      </c>
      <c r="U37" s="44" t="s">
        <v>14</v>
      </c>
      <c r="V37" s="357"/>
      <c r="W37" s="234" t="s">
        <v>22</v>
      </c>
      <c r="X37" s="143">
        <v>59</v>
      </c>
      <c r="Y37" s="143">
        <v>59</v>
      </c>
      <c r="Z37" s="258" t="s">
        <v>14</v>
      </c>
      <c r="AA37" s="144" t="s">
        <v>14</v>
      </c>
      <c r="AB37" s="144" t="s">
        <v>14</v>
      </c>
      <c r="AC37" s="219" t="s">
        <v>14</v>
      </c>
      <c r="AD37" s="219" t="s">
        <v>14</v>
      </c>
      <c r="AE37" s="219" t="s">
        <v>14</v>
      </c>
      <c r="AF37" s="287" t="s">
        <v>14</v>
      </c>
      <c r="AG37" s="287" t="s">
        <v>14</v>
      </c>
    </row>
    <row r="38" spans="1:33" s="110" customFormat="1" ht="12.75">
      <c r="A38" s="357"/>
      <c r="B38" s="246" t="s">
        <v>19</v>
      </c>
      <c r="C38" s="244">
        <v>55850</v>
      </c>
      <c r="D38" s="294">
        <f>C38*0.846/1000</f>
        <v>47.2491</v>
      </c>
      <c r="E38" s="247">
        <f>(G38-D38)/D38*100</f>
        <v>8.67931875951077</v>
      </c>
      <c r="F38" s="133">
        <f>(H38-D38)/D38*100</f>
        <v>9.144936094020842</v>
      </c>
      <c r="G38" s="173">
        <v>51.35</v>
      </c>
      <c r="H38" s="173">
        <v>51.57</v>
      </c>
      <c r="I38" s="173">
        <v>51.5</v>
      </c>
      <c r="J38" s="173">
        <v>51.8</v>
      </c>
      <c r="K38" s="173">
        <v>51.5</v>
      </c>
      <c r="L38" s="173">
        <v>51.5</v>
      </c>
      <c r="M38" s="173">
        <v>51.5</v>
      </c>
      <c r="N38" s="141">
        <v>51.5</v>
      </c>
      <c r="O38" s="175" t="s">
        <v>43</v>
      </c>
      <c r="P38" s="99" t="s">
        <v>43</v>
      </c>
      <c r="Q38" s="99" t="s">
        <v>43</v>
      </c>
      <c r="R38" s="99" t="s">
        <v>43</v>
      </c>
      <c r="S38" s="99" t="s">
        <v>43</v>
      </c>
      <c r="T38" s="142" t="s">
        <v>43</v>
      </c>
      <c r="U38" s="44" t="s">
        <v>43</v>
      </c>
      <c r="V38" s="357"/>
      <c r="W38" s="234" t="s">
        <v>19</v>
      </c>
      <c r="X38" s="273">
        <v>52.16</v>
      </c>
      <c r="Y38" s="273">
        <v>52.16</v>
      </c>
      <c r="Z38" s="274">
        <v>52.6</v>
      </c>
      <c r="AA38" s="273">
        <v>54</v>
      </c>
      <c r="AB38" s="273">
        <v>54</v>
      </c>
      <c r="AC38" s="273">
        <v>53.5</v>
      </c>
      <c r="AD38" s="273">
        <v>51.5</v>
      </c>
      <c r="AE38" s="273">
        <v>53.6</v>
      </c>
      <c r="AF38" s="274">
        <v>51.5</v>
      </c>
      <c r="AG38" s="274">
        <v>52.5</v>
      </c>
    </row>
    <row r="39" spans="1:33" s="110" customFormat="1" ht="13.5" thickBot="1">
      <c r="A39" s="358"/>
      <c r="B39" s="250" t="s">
        <v>26</v>
      </c>
      <c r="C39" s="279" t="s">
        <v>43</v>
      </c>
      <c r="D39" s="251" t="e">
        <f>C39*0.837/1000</f>
        <v>#VALUE!</v>
      </c>
      <c r="E39" s="252" t="e">
        <f>(G39-D39)/D39*100</f>
        <v>#VALUE!</v>
      </c>
      <c r="F39" s="221" t="e">
        <f>(H39-D39)/D39*100</f>
        <v>#VALUE!</v>
      </c>
      <c r="G39" s="265" t="s">
        <v>14</v>
      </c>
      <c r="H39" s="265" t="s">
        <v>14</v>
      </c>
      <c r="I39" s="265" t="s">
        <v>14</v>
      </c>
      <c r="J39" s="265" t="s">
        <v>14</v>
      </c>
      <c r="K39" s="265" t="s">
        <v>14</v>
      </c>
      <c r="L39" s="265" t="s">
        <v>14</v>
      </c>
      <c r="M39" s="265" t="s">
        <v>14</v>
      </c>
      <c r="N39" s="266" t="s">
        <v>14</v>
      </c>
      <c r="O39" s="200">
        <v>51.78</v>
      </c>
      <c r="P39" s="164">
        <v>51.97</v>
      </c>
      <c r="Q39" s="164">
        <v>51.9</v>
      </c>
      <c r="R39" s="164">
        <v>51.8</v>
      </c>
      <c r="S39" s="164">
        <v>51.8</v>
      </c>
      <c r="T39" s="165">
        <v>51.6</v>
      </c>
      <c r="U39" s="166">
        <v>50.7</v>
      </c>
      <c r="V39" s="358"/>
      <c r="W39" s="238" t="s">
        <v>26</v>
      </c>
      <c r="X39" s="145">
        <v>52.16</v>
      </c>
      <c r="Y39" s="145">
        <v>52.16</v>
      </c>
      <c r="Z39" s="259">
        <v>52.6</v>
      </c>
      <c r="AA39" s="145">
        <v>54</v>
      </c>
      <c r="AB39" s="145">
        <v>54</v>
      </c>
      <c r="AC39" s="145">
        <v>53.5</v>
      </c>
      <c r="AD39" s="145">
        <v>51.5</v>
      </c>
      <c r="AE39" s="295">
        <v>53.6</v>
      </c>
      <c r="AF39" s="289">
        <v>51.5</v>
      </c>
      <c r="AG39" s="289">
        <v>52.5</v>
      </c>
    </row>
    <row r="40" spans="1:33" s="110" customFormat="1" ht="12.75" customHeight="1">
      <c r="A40" s="356">
        <v>44652</v>
      </c>
      <c r="B40" s="243" t="s">
        <v>8</v>
      </c>
      <c r="C40" s="326">
        <v>52350</v>
      </c>
      <c r="D40" s="254">
        <f>C40*0.741/1000</f>
        <v>38.79135</v>
      </c>
      <c r="E40" s="168">
        <f>(G40-D40)/D40*100</f>
        <v>16.701274897625375</v>
      </c>
      <c r="F40" s="146">
        <f>(H40-D40)/D40*100</f>
        <v>16.62393806866737</v>
      </c>
      <c r="G40" s="134">
        <v>45.27</v>
      </c>
      <c r="H40" s="134">
        <v>45.24</v>
      </c>
      <c r="I40" s="134">
        <v>45.3</v>
      </c>
      <c r="J40" s="134">
        <v>45.3</v>
      </c>
      <c r="K40" s="134">
        <v>45.3</v>
      </c>
      <c r="L40" s="134">
        <v>45.3</v>
      </c>
      <c r="M40" s="134">
        <v>45</v>
      </c>
      <c r="N40" s="167">
        <v>45.3</v>
      </c>
      <c r="O40" s="168">
        <v>45.3</v>
      </c>
      <c r="P40" s="132">
        <v>45.23</v>
      </c>
      <c r="Q40" s="132">
        <v>45.07</v>
      </c>
      <c r="R40" s="132">
        <v>45.3</v>
      </c>
      <c r="S40" s="169">
        <v>45.3</v>
      </c>
      <c r="T40" s="170">
        <v>45.2</v>
      </c>
      <c r="U40" s="169">
        <v>44.9</v>
      </c>
      <c r="V40" s="356">
        <v>44652</v>
      </c>
      <c r="W40" s="235" t="s">
        <v>8</v>
      </c>
      <c r="X40" s="215">
        <v>47.23</v>
      </c>
      <c r="Y40" s="215">
        <v>47.23</v>
      </c>
      <c r="Z40" s="281">
        <v>47.5</v>
      </c>
      <c r="AA40" s="245">
        <v>47.3</v>
      </c>
      <c r="AB40" s="153">
        <v>47.3</v>
      </c>
      <c r="AC40" s="245">
        <v>46.9</v>
      </c>
      <c r="AD40" s="245">
        <v>46.5</v>
      </c>
      <c r="AE40" s="216">
        <v>46.49</v>
      </c>
      <c r="AF40" s="282">
        <v>46.5</v>
      </c>
      <c r="AG40" s="282">
        <v>46.5</v>
      </c>
    </row>
    <row r="41" spans="1:33" s="110" customFormat="1" ht="12.75">
      <c r="A41" s="357"/>
      <c r="B41" s="246" t="s">
        <v>6</v>
      </c>
      <c r="C41" s="277">
        <v>53700</v>
      </c>
      <c r="D41" s="256">
        <f>C41*0.744/1000</f>
        <v>39.9528</v>
      </c>
      <c r="E41" s="247">
        <f>(G41-D41)/D41*100</f>
        <v>20.86762379607936</v>
      </c>
      <c r="F41" s="133">
        <f>(H41-D41)/D41*100</f>
        <v>21.218037283995102</v>
      </c>
      <c r="G41" s="135">
        <v>48.29</v>
      </c>
      <c r="H41" s="135">
        <v>48.43</v>
      </c>
      <c r="I41" s="135">
        <v>48.55</v>
      </c>
      <c r="J41" s="135">
        <v>48.55</v>
      </c>
      <c r="K41" s="135">
        <v>48.35</v>
      </c>
      <c r="L41" s="135">
        <v>48.35</v>
      </c>
      <c r="M41" s="135">
        <v>48.35</v>
      </c>
      <c r="N41" s="171">
        <v>48.45</v>
      </c>
      <c r="O41" s="172">
        <v>48.34</v>
      </c>
      <c r="P41" s="173">
        <v>48.48</v>
      </c>
      <c r="Q41" s="173">
        <v>48.62</v>
      </c>
      <c r="R41" s="173">
        <v>48.55</v>
      </c>
      <c r="S41" s="141">
        <v>48.45</v>
      </c>
      <c r="T41" s="140">
        <v>48.7</v>
      </c>
      <c r="U41" s="141">
        <v>48.3</v>
      </c>
      <c r="V41" s="357"/>
      <c r="W41" s="236" t="s">
        <v>6</v>
      </c>
      <c r="X41" s="217">
        <v>51.66</v>
      </c>
      <c r="Y41" s="217">
        <v>51.66</v>
      </c>
      <c r="Z41" s="257">
        <v>49.8</v>
      </c>
      <c r="AA41" s="143">
        <v>49.9</v>
      </c>
      <c r="AB41" s="267">
        <v>49.9</v>
      </c>
      <c r="AC41" s="143">
        <v>49.5</v>
      </c>
      <c r="AD41" s="143">
        <v>49</v>
      </c>
      <c r="AE41" s="222">
        <v>50.29</v>
      </c>
      <c r="AF41" s="285">
        <v>48.5</v>
      </c>
      <c r="AG41" s="286">
        <v>48.5</v>
      </c>
    </row>
    <row r="42" spans="1:33" s="110" customFormat="1" ht="12.75">
      <c r="A42" s="357"/>
      <c r="B42" s="246" t="s">
        <v>20</v>
      </c>
      <c r="C42" s="278" t="s">
        <v>14</v>
      </c>
      <c r="D42" s="258" t="s">
        <v>14</v>
      </c>
      <c r="E42" s="175" t="s">
        <v>14</v>
      </c>
      <c r="F42" s="99" t="s">
        <v>14</v>
      </c>
      <c r="G42" s="136" t="s">
        <v>14</v>
      </c>
      <c r="H42" s="136" t="s">
        <v>14</v>
      </c>
      <c r="I42" s="136" t="s">
        <v>14</v>
      </c>
      <c r="J42" s="136" t="s">
        <v>14</v>
      </c>
      <c r="K42" s="136" t="s">
        <v>14</v>
      </c>
      <c r="L42" s="136" t="s">
        <v>14</v>
      </c>
      <c r="M42" s="136" t="s">
        <v>14</v>
      </c>
      <c r="N42" s="174" t="s">
        <v>14</v>
      </c>
      <c r="O42" s="175" t="s">
        <v>14</v>
      </c>
      <c r="P42" s="99" t="s">
        <v>14</v>
      </c>
      <c r="Q42" s="99" t="s">
        <v>14</v>
      </c>
      <c r="R42" s="99" t="s">
        <v>14</v>
      </c>
      <c r="S42" s="44" t="s">
        <v>14</v>
      </c>
      <c r="T42" s="142" t="s">
        <v>14</v>
      </c>
      <c r="U42" s="44" t="s">
        <v>14</v>
      </c>
      <c r="V42" s="357"/>
      <c r="W42" s="237" t="s">
        <v>20</v>
      </c>
      <c r="X42" s="218" t="s">
        <v>14</v>
      </c>
      <c r="Y42" s="218" t="s">
        <v>14</v>
      </c>
      <c r="Z42" s="258" t="s">
        <v>14</v>
      </c>
      <c r="AA42" s="144" t="s">
        <v>14</v>
      </c>
      <c r="AB42" s="144" t="s">
        <v>14</v>
      </c>
      <c r="AC42" s="219" t="s">
        <v>14</v>
      </c>
      <c r="AD42" s="219" t="s">
        <v>14</v>
      </c>
      <c r="AE42" s="219" t="s">
        <v>14</v>
      </c>
      <c r="AF42" s="287" t="s">
        <v>14</v>
      </c>
      <c r="AG42" s="287" t="s">
        <v>14</v>
      </c>
    </row>
    <row r="43" spans="1:33" s="110" customFormat="1" ht="12.75">
      <c r="A43" s="357"/>
      <c r="B43" s="248" t="s">
        <v>22</v>
      </c>
      <c r="C43" s="278" t="s">
        <v>14</v>
      </c>
      <c r="D43" s="258" t="s">
        <v>14</v>
      </c>
      <c r="E43" s="249" t="s">
        <v>14</v>
      </c>
      <c r="F43" s="176" t="s">
        <v>14</v>
      </c>
      <c r="G43" s="177" t="s">
        <v>14</v>
      </c>
      <c r="H43" s="177" t="s">
        <v>14</v>
      </c>
      <c r="I43" s="177" t="s">
        <v>14</v>
      </c>
      <c r="J43" s="177" t="s">
        <v>14</v>
      </c>
      <c r="K43" s="177" t="s">
        <v>14</v>
      </c>
      <c r="L43" s="177" t="s">
        <v>14</v>
      </c>
      <c r="M43" s="177" t="s">
        <v>14</v>
      </c>
      <c r="N43" s="178" t="s">
        <v>14</v>
      </c>
      <c r="O43" s="179">
        <v>57.95</v>
      </c>
      <c r="P43" s="180">
        <v>58.4</v>
      </c>
      <c r="Q43" s="176" t="s">
        <v>14</v>
      </c>
      <c r="R43" s="176" t="s">
        <v>14</v>
      </c>
      <c r="S43" s="195" t="s">
        <v>14</v>
      </c>
      <c r="T43" s="142" t="s">
        <v>14</v>
      </c>
      <c r="U43" s="44" t="s">
        <v>14</v>
      </c>
      <c r="V43" s="357"/>
      <c r="W43" s="234" t="s">
        <v>22</v>
      </c>
      <c r="X43" s="143">
        <v>59</v>
      </c>
      <c r="Y43" s="143">
        <v>59</v>
      </c>
      <c r="Z43" s="258" t="s">
        <v>14</v>
      </c>
      <c r="AA43" s="144" t="s">
        <v>14</v>
      </c>
      <c r="AB43" s="144" t="s">
        <v>14</v>
      </c>
      <c r="AC43" s="219" t="s">
        <v>14</v>
      </c>
      <c r="AD43" s="219" t="s">
        <v>14</v>
      </c>
      <c r="AE43" s="219" t="s">
        <v>14</v>
      </c>
      <c r="AF43" s="287" t="s">
        <v>14</v>
      </c>
      <c r="AG43" s="287" t="s">
        <v>14</v>
      </c>
    </row>
    <row r="44" spans="1:33" s="110" customFormat="1" ht="12.75">
      <c r="A44" s="357"/>
      <c r="B44" s="246" t="s">
        <v>19</v>
      </c>
      <c r="C44" s="244">
        <v>55850</v>
      </c>
      <c r="D44" s="294">
        <f>C44*0.846/1000</f>
        <v>47.2491</v>
      </c>
      <c r="E44" s="247">
        <f>(G44-D44)/D44*100</f>
        <v>8.67931875951077</v>
      </c>
      <c r="F44" s="133">
        <f>(H44-D44)/D44*100</f>
        <v>9.144936094020842</v>
      </c>
      <c r="G44" s="173">
        <v>51.35</v>
      </c>
      <c r="H44" s="173">
        <v>51.57</v>
      </c>
      <c r="I44" s="173">
        <v>51.5</v>
      </c>
      <c r="J44" s="173">
        <v>51.8</v>
      </c>
      <c r="K44" s="173">
        <v>51.5</v>
      </c>
      <c r="L44" s="173">
        <v>51.5</v>
      </c>
      <c r="M44" s="173">
        <v>51.5</v>
      </c>
      <c r="N44" s="141">
        <v>51.5</v>
      </c>
      <c r="O44" s="269">
        <v>51.78</v>
      </c>
      <c r="P44" s="270">
        <v>51.97</v>
      </c>
      <c r="Q44" s="270">
        <v>51.9</v>
      </c>
      <c r="R44" s="270">
        <v>51.8</v>
      </c>
      <c r="S44" s="270">
        <v>51.8</v>
      </c>
      <c r="T44" s="271">
        <v>51.6</v>
      </c>
      <c r="U44" s="272">
        <v>50.7</v>
      </c>
      <c r="V44" s="357"/>
      <c r="W44" s="234" t="s">
        <v>19</v>
      </c>
      <c r="X44" s="273">
        <v>52.16</v>
      </c>
      <c r="Y44" s="273">
        <v>52.16</v>
      </c>
      <c r="Z44" s="274">
        <v>52.6</v>
      </c>
      <c r="AA44" s="273">
        <v>54</v>
      </c>
      <c r="AB44" s="273">
        <v>54</v>
      </c>
      <c r="AC44" s="273">
        <v>53.5</v>
      </c>
      <c r="AD44" s="273">
        <v>51.5</v>
      </c>
      <c r="AE44" s="273">
        <v>53.6</v>
      </c>
      <c r="AF44" s="274">
        <v>51.5</v>
      </c>
      <c r="AG44" s="274">
        <v>52.5</v>
      </c>
    </row>
    <row r="45" spans="1:33" s="110" customFormat="1" ht="13.5" thickBot="1">
      <c r="A45" s="358"/>
      <c r="B45" s="250" t="s">
        <v>26</v>
      </c>
      <c r="C45" s="279" t="s">
        <v>43</v>
      </c>
      <c r="D45" s="251" t="e">
        <f>C45*0.837/1000</f>
        <v>#VALUE!</v>
      </c>
      <c r="E45" s="252" t="e">
        <f>(G45-D45)/D45*100</f>
        <v>#VALUE!</v>
      </c>
      <c r="F45" s="221" t="e">
        <f>(H45-D45)/D45*100</f>
        <v>#VALUE!</v>
      </c>
      <c r="G45" s="290">
        <v>51.35</v>
      </c>
      <c r="H45" s="290">
        <v>51.57</v>
      </c>
      <c r="I45" s="290">
        <v>51.5</v>
      </c>
      <c r="J45" s="290">
        <v>51.8</v>
      </c>
      <c r="K45" s="290">
        <v>51.5</v>
      </c>
      <c r="L45" s="290">
        <v>51.5</v>
      </c>
      <c r="M45" s="290">
        <v>51.5</v>
      </c>
      <c r="N45" s="291">
        <v>51.5</v>
      </c>
      <c r="O45" s="200">
        <v>51.78</v>
      </c>
      <c r="P45" s="164">
        <v>51.97</v>
      </c>
      <c r="Q45" s="164">
        <v>51.9</v>
      </c>
      <c r="R45" s="164">
        <v>51.8</v>
      </c>
      <c r="S45" s="164">
        <v>51.8</v>
      </c>
      <c r="T45" s="165">
        <v>51.6</v>
      </c>
      <c r="U45" s="166">
        <v>50.7</v>
      </c>
      <c r="V45" s="358"/>
      <c r="W45" s="238" t="s">
        <v>26</v>
      </c>
      <c r="X45" s="145">
        <v>52.16</v>
      </c>
      <c r="Y45" s="145">
        <v>52.16</v>
      </c>
      <c r="Z45" s="259">
        <v>52.6</v>
      </c>
      <c r="AA45" s="145">
        <v>54</v>
      </c>
      <c r="AB45" s="145">
        <v>54</v>
      </c>
      <c r="AC45" s="145">
        <v>53.5</v>
      </c>
      <c r="AD45" s="145">
        <v>51.5</v>
      </c>
      <c r="AE45" s="295">
        <v>53.6</v>
      </c>
      <c r="AF45" s="289">
        <v>51.5</v>
      </c>
      <c r="AG45" s="289">
        <v>52.5</v>
      </c>
    </row>
    <row r="46" spans="21:28" s="1" customFormat="1" ht="12.75" customHeight="1" thickBot="1">
      <c r="U46" s="324"/>
      <c r="AB46" s="325"/>
    </row>
    <row r="47" spans="1:35" ht="13.5" customHeight="1">
      <c r="A47" s="359" t="s">
        <v>8</v>
      </c>
      <c r="B47" s="360"/>
      <c r="C47" s="305">
        <f>(C40-C10)/C10</f>
        <v>0</v>
      </c>
      <c r="D47" s="299">
        <f>(D40-D10)/D10</f>
        <v>0</v>
      </c>
      <c r="E47" s="91"/>
      <c r="F47" s="161"/>
      <c r="G47" s="198">
        <f>(G40-G10)/G10</f>
        <v>0</v>
      </c>
      <c r="H47" s="198">
        <f aca="true" t="shared" si="0" ref="G47:U48">(H40-H10)/H10</f>
        <v>0</v>
      </c>
      <c r="I47" s="198">
        <f t="shared" si="0"/>
        <v>0</v>
      </c>
      <c r="J47" s="198">
        <f t="shared" si="0"/>
        <v>0</v>
      </c>
      <c r="K47" s="198">
        <f t="shared" si="0"/>
        <v>0</v>
      </c>
      <c r="L47" s="198">
        <f t="shared" si="0"/>
        <v>0</v>
      </c>
      <c r="M47" s="198">
        <f t="shared" si="0"/>
        <v>0</v>
      </c>
      <c r="N47" s="138">
        <f t="shared" si="0"/>
        <v>0</v>
      </c>
      <c r="O47" s="189">
        <f t="shared" si="0"/>
        <v>0</v>
      </c>
      <c r="P47" s="299">
        <f t="shared" si="0"/>
        <v>0</v>
      </c>
      <c r="Q47" s="198">
        <f t="shared" si="0"/>
        <v>0</v>
      </c>
      <c r="R47" s="198">
        <f t="shared" si="0"/>
        <v>0</v>
      </c>
      <c r="S47" s="138">
        <f t="shared" si="0"/>
        <v>0</v>
      </c>
      <c r="T47" s="124">
        <f t="shared" si="0"/>
        <v>0</v>
      </c>
      <c r="U47" s="296">
        <f t="shared" si="0"/>
        <v>0</v>
      </c>
      <c r="V47" s="345" t="s">
        <v>8</v>
      </c>
      <c r="W47" s="346"/>
      <c r="X47" s="124">
        <f aca="true" t="shared" si="1" ref="X47:AD48">(X40-X10)/X10</f>
        <v>0</v>
      </c>
      <c r="Y47" s="124">
        <f t="shared" si="1"/>
        <v>0</v>
      </c>
      <c r="Z47" s="297">
        <f t="shared" si="1"/>
        <v>-0.006276150627615004</v>
      </c>
      <c r="AA47" s="296">
        <f t="shared" si="1"/>
        <v>0</v>
      </c>
      <c r="AB47" s="327">
        <f t="shared" si="1"/>
        <v>0</v>
      </c>
      <c r="AC47" s="327">
        <f t="shared" si="1"/>
        <v>0</v>
      </c>
      <c r="AD47" s="327">
        <f t="shared" si="1"/>
        <v>0</v>
      </c>
      <c r="AE47" s="124">
        <f aca="true" t="shared" si="2" ref="AE47:AG48">(AE40-AE10)/AE10</f>
        <v>0</v>
      </c>
      <c r="AF47" s="124">
        <f t="shared" si="2"/>
        <v>0</v>
      </c>
      <c r="AG47" s="124">
        <f t="shared" si="2"/>
        <v>0</v>
      </c>
      <c r="AH47" s="181"/>
      <c r="AI47" s="1"/>
    </row>
    <row r="48" spans="1:34" s="9" customFormat="1" ht="12" customHeight="1">
      <c r="A48" s="354" t="s">
        <v>6</v>
      </c>
      <c r="B48" s="355"/>
      <c r="C48" s="306">
        <f>(C41-C11)/C11</f>
        <v>0</v>
      </c>
      <c r="D48" s="300">
        <f>(D41-D11)/D11</f>
        <v>0</v>
      </c>
      <c r="E48" s="90"/>
      <c r="F48" s="162"/>
      <c r="G48" s="199">
        <f t="shared" si="0"/>
        <v>0</v>
      </c>
      <c r="H48" s="199">
        <f t="shared" si="0"/>
        <v>0</v>
      </c>
      <c r="I48" s="199">
        <f t="shared" si="0"/>
        <v>0</v>
      </c>
      <c r="J48" s="199">
        <f t="shared" si="0"/>
        <v>0</v>
      </c>
      <c r="K48" s="199">
        <f t="shared" si="0"/>
        <v>0</v>
      </c>
      <c r="L48" s="199">
        <f t="shared" si="0"/>
        <v>0</v>
      </c>
      <c r="M48" s="199">
        <f t="shared" si="0"/>
        <v>0</v>
      </c>
      <c r="N48" s="139">
        <f t="shared" si="0"/>
        <v>0</v>
      </c>
      <c r="O48" s="113">
        <f t="shared" si="0"/>
        <v>0</v>
      </c>
      <c r="P48" s="300">
        <f t="shared" si="0"/>
        <v>0</v>
      </c>
      <c r="Q48" s="199">
        <f t="shared" si="0"/>
        <v>0</v>
      </c>
      <c r="R48" s="199">
        <f t="shared" si="0"/>
        <v>0</v>
      </c>
      <c r="S48" s="139">
        <f t="shared" si="0"/>
        <v>0</v>
      </c>
      <c r="T48" s="109">
        <f t="shared" si="0"/>
        <v>0</v>
      </c>
      <c r="U48" s="320">
        <f t="shared" si="0"/>
        <v>0</v>
      </c>
      <c r="V48" s="350" t="s">
        <v>6</v>
      </c>
      <c r="W48" s="351"/>
      <c r="X48" s="109">
        <f t="shared" si="1"/>
        <v>0</v>
      </c>
      <c r="Y48" s="109">
        <f t="shared" si="1"/>
        <v>0</v>
      </c>
      <c r="Z48" s="139">
        <f t="shared" si="1"/>
        <v>0</v>
      </c>
      <c r="AA48" s="109">
        <f t="shared" si="1"/>
        <v>0</v>
      </c>
      <c r="AB48" s="275">
        <f t="shared" si="1"/>
        <v>0</v>
      </c>
      <c r="AC48" s="275">
        <f t="shared" si="1"/>
        <v>0</v>
      </c>
      <c r="AD48" s="275">
        <f t="shared" si="1"/>
        <v>0</v>
      </c>
      <c r="AE48" s="109">
        <f t="shared" si="2"/>
        <v>0</v>
      </c>
      <c r="AF48" s="109">
        <f t="shared" si="2"/>
        <v>0</v>
      </c>
      <c r="AG48" s="109">
        <f t="shared" si="2"/>
        <v>0</v>
      </c>
      <c r="AH48" s="110"/>
    </row>
    <row r="49" spans="1:34" s="9" customFormat="1" ht="13.5" customHeight="1">
      <c r="A49" s="354" t="s">
        <v>20</v>
      </c>
      <c r="B49" s="355"/>
      <c r="C49" s="114" t="s">
        <v>14</v>
      </c>
      <c r="D49" s="85" t="s">
        <v>14</v>
      </c>
      <c r="E49" s="85"/>
      <c r="F49" s="163"/>
      <c r="G49" s="100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14</v>
      </c>
      <c r="M49" s="101" t="s">
        <v>14</v>
      </c>
      <c r="N49" s="104" t="s">
        <v>14</v>
      </c>
      <c r="O49" s="322" t="s">
        <v>14</v>
      </c>
      <c r="P49" s="232" t="s">
        <v>14</v>
      </c>
      <c r="Q49" s="101" t="s">
        <v>14</v>
      </c>
      <c r="R49" s="101" t="s">
        <v>14</v>
      </c>
      <c r="S49" s="104" t="s">
        <v>14</v>
      </c>
      <c r="T49" s="109" t="s">
        <v>14</v>
      </c>
      <c r="U49" s="320" t="s">
        <v>14</v>
      </c>
      <c r="V49" s="350" t="s">
        <v>20</v>
      </c>
      <c r="W49" s="351"/>
      <c r="X49" s="241" t="s">
        <v>14</v>
      </c>
      <c r="Y49" s="144" t="s">
        <v>14</v>
      </c>
      <c r="Z49" s="44" t="s">
        <v>14</v>
      </c>
      <c r="AA49" s="40" t="s">
        <v>14</v>
      </c>
      <c r="AB49" s="40" t="s">
        <v>14</v>
      </c>
      <c r="AC49" s="40" t="s">
        <v>14</v>
      </c>
      <c r="AD49" s="41" t="s">
        <v>14</v>
      </c>
      <c r="AE49" s="41" t="s">
        <v>14</v>
      </c>
      <c r="AF49" s="41" t="s">
        <v>14</v>
      </c>
      <c r="AG49" s="41" t="s">
        <v>14</v>
      </c>
      <c r="AH49" s="110"/>
    </row>
    <row r="50" spans="1:34" s="9" customFormat="1" ht="13.5" customHeight="1">
      <c r="A50" s="354" t="s">
        <v>23</v>
      </c>
      <c r="B50" s="355"/>
      <c r="C50" s="114" t="s">
        <v>14</v>
      </c>
      <c r="D50" s="85" t="s">
        <v>14</v>
      </c>
      <c r="E50" s="85"/>
      <c r="F50" s="201"/>
      <c r="G50" s="100" t="s">
        <v>14</v>
      </c>
      <c r="H50" s="101" t="s">
        <v>14</v>
      </c>
      <c r="I50" s="101" t="s">
        <v>14</v>
      </c>
      <c r="J50" s="101" t="s">
        <v>14</v>
      </c>
      <c r="K50" s="101" t="s">
        <v>14</v>
      </c>
      <c r="L50" s="101" t="s">
        <v>14</v>
      </c>
      <c r="M50" s="101" t="s">
        <v>14</v>
      </c>
      <c r="N50" s="104" t="s">
        <v>14</v>
      </c>
      <c r="O50" s="113">
        <f>(O43-O13)/O13</f>
        <v>0</v>
      </c>
      <c r="P50" s="199">
        <f>(P43-P13)/P13</f>
        <v>0</v>
      </c>
      <c r="Q50" s="101" t="s">
        <v>14</v>
      </c>
      <c r="R50" s="101" t="s">
        <v>14</v>
      </c>
      <c r="S50" s="104" t="s">
        <v>14</v>
      </c>
      <c r="T50" s="109" t="s">
        <v>14</v>
      </c>
      <c r="U50" s="320" t="s">
        <v>14</v>
      </c>
      <c r="V50" s="350" t="s">
        <v>23</v>
      </c>
      <c r="W50" s="351"/>
      <c r="X50" s="109">
        <f aca="true" t="shared" si="3" ref="X50:Y52">(X43-X13)/X13</f>
        <v>0</v>
      </c>
      <c r="Y50" s="109">
        <f t="shared" si="3"/>
        <v>0</v>
      </c>
      <c r="Z50" s="45" t="s">
        <v>14</v>
      </c>
      <c r="AA50" s="42" t="s">
        <v>14</v>
      </c>
      <c r="AB50" s="42" t="s">
        <v>14</v>
      </c>
      <c r="AC50" s="42" t="s">
        <v>14</v>
      </c>
      <c r="AD50" s="43" t="s">
        <v>14</v>
      </c>
      <c r="AE50" s="43" t="s">
        <v>14</v>
      </c>
      <c r="AF50" s="43" t="s">
        <v>14</v>
      </c>
      <c r="AG50" s="43" t="s">
        <v>14</v>
      </c>
      <c r="AH50" s="110"/>
    </row>
    <row r="51" spans="1:34" s="9" customFormat="1" ht="12.75" customHeight="1">
      <c r="A51" s="354" t="s">
        <v>19</v>
      </c>
      <c r="B51" s="355"/>
      <c r="C51" s="261">
        <f>(C44-C14)/C14</f>
        <v>-0.0026785714285714286</v>
      </c>
      <c r="D51" s="262">
        <f>(D44-D14)/D14</f>
        <v>-0.0026785714285714104</v>
      </c>
      <c r="E51" s="90"/>
      <c r="F51" s="196"/>
      <c r="G51" s="90">
        <f>(G44-G14)/G14</f>
        <v>0</v>
      </c>
      <c r="H51" s="90">
        <f aca="true" t="shared" si="4" ref="H51:U51">(H44-H14)/H14</f>
        <v>0</v>
      </c>
      <c r="I51" s="90">
        <f t="shared" si="4"/>
        <v>0</v>
      </c>
      <c r="J51" s="90">
        <f t="shared" si="4"/>
        <v>0</v>
      </c>
      <c r="K51" s="90">
        <f t="shared" si="4"/>
        <v>0</v>
      </c>
      <c r="L51" s="90">
        <f t="shared" si="4"/>
        <v>0</v>
      </c>
      <c r="M51" s="90">
        <f t="shared" si="4"/>
        <v>0</v>
      </c>
      <c r="N51" s="139">
        <f t="shared" si="4"/>
        <v>0</v>
      </c>
      <c r="O51" s="154">
        <f t="shared" si="4"/>
        <v>0</v>
      </c>
      <c r="P51" s="151">
        <f t="shared" si="4"/>
        <v>0</v>
      </c>
      <c r="Q51" s="151">
        <f t="shared" si="4"/>
        <v>0</v>
      </c>
      <c r="R51" s="151">
        <f>(R44-R14)/R14</f>
        <v>0</v>
      </c>
      <c r="S51" s="152">
        <f t="shared" si="4"/>
        <v>0</v>
      </c>
      <c r="T51" s="155">
        <f t="shared" si="4"/>
        <v>0</v>
      </c>
      <c r="U51" s="321">
        <f t="shared" si="4"/>
        <v>0</v>
      </c>
      <c r="V51" s="350" t="s">
        <v>19</v>
      </c>
      <c r="W51" s="351"/>
      <c r="X51" s="155">
        <f t="shared" si="3"/>
        <v>0</v>
      </c>
      <c r="Y51" s="155">
        <f t="shared" si="3"/>
        <v>0</v>
      </c>
      <c r="Z51" s="152">
        <f aca="true" t="shared" si="5" ref="Z51:AG51">(Z44-Z14)/Z14</f>
        <v>0</v>
      </c>
      <c r="AA51" s="152">
        <f t="shared" si="5"/>
        <v>0</v>
      </c>
      <c r="AB51" s="152">
        <f t="shared" si="5"/>
        <v>0</v>
      </c>
      <c r="AC51" s="155">
        <f t="shared" si="5"/>
        <v>0</v>
      </c>
      <c r="AD51" s="155">
        <f t="shared" si="5"/>
        <v>0</v>
      </c>
      <c r="AE51" s="156">
        <f t="shared" si="5"/>
        <v>0</v>
      </c>
      <c r="AF51" s="155">
        <f t="shared" si="5"/>
        <v>0</v>
      </c>
      <c r="AG51" s="155">
        <f t="shared" si="5"/>
        <v>0</v>
      </c>
      <c r="AH51" s="110"/>
    </row>
    <row r="52" spans="1:34" s="9" customFormat="1" ht="13.5" customHeight="1">
      <c r="A52" s="354" t="s">
        <v>26</v>
      </c>
      <c r="B52" s="355"/>
      <c r="C52" s="154" t="e">
        <f>(C45-C15)/C15</f>
        <v>#VALUE!</v>
      </c>
      <c r="D52" s="151" t="e">
        <f>(D45-D15)/D15</f>
        <v>#VALUE!</v>
      </c>
      <c r="E52" s="90"/>
      <c r="F52" s="196"/>
      <c r="G52" s="151">
        <f>(G45-G15)/G15</f>
        <v>0</v>
      </c>
      <c r="H52" s="151">
        <f aca="true" t="shared" si="6" ref="H52:U52">(H45-H15)/H15</f>
        <v>0</v>
      </c>
      <c r="I52" s="151">
        <f t="shared" si="6"/>
        <v>0</v>
      </c>
      <c r="J52" s="151">
        <f t="shared" si="6"/>
        <v>0</v>
      </c>
      <c r="K52" s="151">
        <f t="shared" si="6"/>
        <v>0</v>
      </c>
      <c r="L52" s="151">
        <f t="shared" si="6"/>
        <v>0</v>
      </c>
      <c r="M52" s="151">
        <f t="shared" si="6"/>
        <v>0</v>
      </c>
      <c r="N52" s="152">
        <f t="shared" si="6"/>
        <v>0</v>
      </c>
      <c r="O52" s="306">
        <f t="shared" si="6"/>
        <v>0</v>
      </c>
      <c r="P52" s="223">
        <f t="shared" si="6"/>
        <v>0</v>
      </c>
      <c r="Q52" s="223">
        <f t="shared" si="6"/>
        <v>0</v>
      </c>
      <c r="R52" s="223">
        <f t="shared" si="6"/>
        <v>0</v>
      </c>
      <c r="S52" s="323">
        <f t="shared" si="6"/>
        <v>0</v>
      </c>
      <c r="T52" s="307">
        <f t="shared" si="6"/>
        <v>0</v>
      </c>
      <c r="U52" s="300">
        <f t="shared" si="6"/>
        <v>0</v>
      </c>
      <c r="V52" s="350" t="s">
        <v>26</v>
      </c>
      <c r="W52" s="351"/>
      <c r="X52" s="109">
        <f t="shared" si="3"/>
        <v>0</v>
      </c>
      <c r="Y52" s="109">
        <f t="shared" si="3"/>
        <v>0</v>
      </c>
      <c r="Z52" s="109">
        <f>(Z45-Z15)/Z15</f>
        <v>0</v>
      </c>
      <c r="AA52" s="275">
        <f aca="true" t="shared" si="7" ref="AA52:AG52">(AA45-AA15)/AA15</f>
        <v>0</v>
      </c>
      <c r="AB52" s="275">
        <f t="shared" si="7"/>
        <v>0</v>
      </c>
      <c r="AC52" s="139">
        <f t="shared" si="7"/>
        <v>0</v>
      </c>
      <c r="AD52" s="109">
        <f t="shared" si="7"/>
        <v>0</v>
      </c>
      <c r="AE52" s="109">
        <f t="shared" si="7"/>
        <v>0</v>
      </c>
      <c r="AF52" s="109">
        <f>(AF45-AF15)/AF15</f>
        <v>0</v>
      </c>
      <c r="AG52" s="109">
        <f t="shared" si="7"/>
        <v>0</v>
      </c>
      <c r="AH52" s="110"/>
    </row>
    <row r="53" spans="1:34" s="9" customFormat="1" ht="13.5" customHeight="1" thickBot="1">
      <c r="A53" s="352"/>
      <c r="B53" s="353"/>
      <c r="C53" s="88"/>
      <c r="D53" s="89"/>
      <c r="E53" s="87"/>
      <c r="F53" s="202"/>
      <c r="G53" s="224"/>
      <c r="H53" s="225"/>
      <c r="I53" s="225"/>
      <c r="J53" s="225"/>
      <c r="K53" s="225"/>
      <c r="L53" s="226"/>
      <c r="M53" s="224"/>
      <c r="N53" s="227"/>
      <c r="O53" s="116"/>
      <c r="P53" s="117"/>
      <c r="Q53" s="118"/>
      <c r="R53" s="118"/>
      <c r="S53" s="83"/>
      <c r="T53" s="208"/>
      <c r="U53" s="83"/>
      <c r="V53" s="378"/>
      <c r="W53" s="379"/>
      <c r="X53" s="242"/>
      <c r="Y53" s="208"/>
      <c r="Z53" s="82"/>
      <c r="AA53" s="83"/>
      <c r="AB53" s="83"/>
      <c r="AC53" s="83"/>
      <c r="AD53" s="208"/>
      <c r="AE53" s="119"/>
      <c r="AF53" s="185"/>
      <c r="AG53" s="119"/>
      <c r="AH53" s="110"/>
    </row>
    <row r="54" spans="1:34" s="9" customFormat="1" ht="15" customHeight="1" thickBot="1">
      <c r="A54" s="376" t="s">
        <v>7</v>
      </c>
      <c r="B54" s="377"/>
      <c r="C54" s="107"/>
      <c r="D54" s="112"/>
      <c r="E54" s="112"/>
      <c r="F54" s="46"/>
      <c r="G54" s="228"/>
      <c r="H54" s="228"/>
      <c r="I54" s="229"/>
      <c r="J54" s="229"/>
      <c r="K54" s="229"/>
      <c r="L54" s="228"/>
      <c r="M54" s="229"/>
      <c r="N54" s="230"/>
      <c r="O54" s="112"/>
      <c r="P54" s="112"/>
      <c r="Q54" s="46"/>
      <c r="R54" s="46"/>
      <c r="S54" s="191"/>
      <c r="T54" s="107"/>
      <c r="U54" s="120"/>
      <c r="V54" s="384" t="s">
        <v>7</v>
      </c>
      <c r="W54" s="385"/>
      <c r="X54" s="107"/>
      <c r="Y54" s="47"/>
      <c r="Z54" s="47"/>
      <c r="AA54" s="125"/>
      <c r="AB54" s="108"/>
      <c r="AC54" s="48"/>
      <c r="AD54" s="48"/>
      <c r="AE54" s="127"/>
      <c r="AF54" s="186"/>
      <c r="AG54" s="48"/>
      <c r="AH54" s="110"/>
    </row>
    <row r="55" spans="1:34" s="9" customFormat="1" ht="15" customHeight="1">
      <c r="A55" s="359" t="s">
        <v>8</v>
      </c>
      <c r="B55" s="360"/>
      <c r="C55" s="314">
        <f>C40-C10</f>
        <v>0</v>
      </c>
      <c r="D55" s="315">
        <f>D40-D10</f>
        <v>0</v>
      </c>
      <c r="E55" s="92"/>
      <c r="F55" s="203"/>
      <c r="G55" s="315">
        <f>G40-G10</f>
        <v>0</v>
      </c>
      <c r="H55" s="315">
        <f aca="true" t="shared" si="8" ref="G55:U56">H40-H10</f>
        <v>0</v>
      </c>
      <c r="I55" s="315">
        <f t="shared" si="8"/>
        <v>0</v>
      </c>
      <c r="J55" s="315">
        <f t="shared" si="8"/>
        <v>0</v>
      </c>
      <c r="K55" s="315">
        <f t="shared" si="8"/>
        <v>0</v>
      </c>
      <c r="L55" s="315">
        <f t="shared" si="8"/>
        <v>0</v>
      </c>
      <c r="M55" s="315">
        <f t="shared" si="8"/>
        <v>0</v>
      </c>
      <c r="N55" s="316">
        <f t="shared" si="8"/>
        <v>0</v>
      </c>
      <c r="O55" s="309">
        <f t="shared" si="8"/>
        <v>0</v>
      </c>
      <c r="P55" s="302">
        <f t="shared" si="8"/>
        <v>0</v>
      </c>
      <c r="Q55" s="134">
        <f t="shared" si="8"/>
        <v>0</v>
      </c>
      <c r="R55" s="134">
        <f t="shared" si="8"/>
        <v>0</v>
      </c>
      <c r="S55" s="212">
        <f t="shared" si="8"/>
        <v>0</v>
      </c>
      <c r="T55" s="150">
        <f t="shared" si="8"/>
        <v>0</v>
      </c>
      <c r="U55" s="102">
        <f t="shared" si="8"/>
        <v>0</v>
      </c>
      <c r="V55" s="345" t="s">
        <v>8</v>
      </c>
      <c r="W55" s="346"/>
      <c r="X55" s="153">
        <f aca="true" t="shared" si="9" ref="X55:AG55">X40-X10</f>
        <v>0</v>
      </c>
      <c r="Y55" s="153">
        <f t="shared" si="9"/>
        <v>0</v>
      </c>
      <c r="Z55" s="298">
        <f t="shared" si="9"/>
        <v>-0.29999999999999716</v>
      </c>
      <c r="AA55" s="103">
        <f t="shared" si="9"/>
        <v>0</v>
      </c>
      <c r="AB55" s="276">
        <f t="shared" si="9"/>
        <v>0</v>
      </c>
      <c r="AC55" s="276">
        <f t="shared" si="9"/>
        <v>0</v>
      </c>
      <c r="AD55" s="304">
        <f t="shared" si="9"/>
        <v>0</v>
      </c>
      <c r="AE55" s="102">
        <f t="shared" si="9"/>
        <v>0</v>
      </c>
      <c r="AF55" s="103">
        <f t="shared" si="9"/>
        <v>0</v>
      </c>
      <c r="AG55" s="276">
        <f t="shared" si="9"/>
        <v>0</v>
      </c>
      <c r="AH55" s="110"/>
    </row>
    <row r="56" spans="1:34" s="9" customFormat="1" ht="12.75" customHeight="1">
      <c r="A56" s="354" t="s">
        <v>6</v>
      </c>
      <c r="B56" s="355"/>
      <c r="C56" s="239">
        <f>C41-C11</f>
        <v>0</v>
      </c>
      <c r="D56" s="220">
        <f>D41-D11</f>
        <v>0</v>
      </c>
      <c r="E56" s="93"/>
      <c r="F56" s="197"/>
      <c r="G56" s="220">
        <f t="shared" si="8"/>
        <v>0</v>
      </c>
      <c r="H56" s="220">
        <f t="shared" si="8"/>
        <v>0</v>
      </c>
      <c r="I56" s="220">
        <f t="shared" si="8"/>
        <v>0</v>
      </c>
      <c r="J56" s="220">
        <f t="shared" si="8"/>
        <v>0</v>
      </c>
      <c r="K56" s="220">
        <f t="shared" si="8"/>
        <v>0</v>
      </c>
      <c r="L56" s="220">
        <f t="shared" si="8"/>
        <v>0</v>
      </c>
      <c r="M56" s="220">
        <f t="shared" si="8"/>
        <v>0</v>
      </c>
      <c r="N56" s="317">
        <f t="shared" si="8"/>
        <v>0</v>
      </c>
      <c r="O56" s="310">
        <f t="shared" si="8"/>
        <v>0</v>
      </c>
      <c r="P56" s="303">
        <f t="shared" si="8"/>
        <v>0</v>
      </c>
      <c r="Q56" s="135">
        <f t="shared" si="8"/>
        <v>0</v>
      </c>
      <c r="R56" s="135">
        <f t="shared" si="8"/>
        <v>0</v>
      </c>
      <c r="S56" s="213">
        <f t="shared" si="8"/>
        <v>0</v>
      </c>
      <c r="T56" s="150">
        <f t="shared" si="8"/>
        <v>0</v>
      </c>
      <c r="U56" s="102">
        <f t="shared" si="8"/>
        <v>0</v>
      </c>
      <c r="V56" s="364" t="s">
        <v>6</v>
      </c>
      <c r="W56" s="365"/>
      <c r="X56" s="103">
        <f aca="true" t="shared" si="10" ref="X56:AG56">X41-X11</f>
        <v>0</v>
      </c>
      <c r="Y56" s="103">
        <f t="shared" si="10"/>
        <v>0</v>
      </c>
      <c r="Z56" s="102">
        <f t="shared" si="10"/>
        <v>0</v>
      </c>
      <c r="AA56" s="103">
        <f t="shared" si="10"/>
        <v>0</v>
      </c>
      <c r="AB56" s="276">
        <f t="shared" si="10"/>
        <v>0</v>
      </c>
      <c r="AC56" s="276">
        <f t="shared" si="10"/>
        <v>0</v>
      </c>
      <c r="AD56" s="103">
        <f t="shared" si="10"/>
        <v>0</v>
      </c>
      <c r="AE56" s="102">
        <f t="shared" si="10"/>
        <v>0</v>
      </c>
      <c r="AF56" s="103">
        <f t="shared" si="10"/>
        <v>0</v>
      </c>
      <c r="AG56" s="276">
        <f t="shared" si="10"/>
        <v>0</v>
      </c>
      <c r="AH56" s="110"/>
    </row>
    <row r="57" spans="1:34" s="9" customFormat="1" ht="12" customHeight="1">
      <c r="A57" s="354" t="s">
        <v>20</v>
      </c>
      <c r="B57" s="355"/>
      <c r="C57" s="114" t="s">
        <v>14</v>
      </c>
      <c r="D57" s="85" t="s">
        <v>14</v>
      </c>
      <c r="E57" s="85"/>
      <c r="F57" s="201"/>
      <c r="G57" s="231" t="s">
        <v>14</v>
      </c>
      <c r="H57" s="232" t="s">
        <v>14</v>
      </c>
      <c r="I57" s="232" t="s">
        <v>14</v>
      </c>
      <c r="J57" s="232" t="s">
        <v>14</v>
      </c>
      <c r="K57" s="232" t="s">
        <v>14</v>
      </c>
      <c r="L57" s="232" t="s">
        <v>14</v>
      </c>
      <c r="M57" s="232" t="s">
        <v>14</v>
      </c>
      <c r="N57" s="318" t="s">
        <v>14</v>
      </c>
      <c r="O57" s="311" t="s">
        <v>14</v>
      </c>
      <c r="P57" s="301" t="s">
        <v>14</v>
      </c>
      <c r="Q57" s="137" t="s">
        <v>14</v>
      </c>
      <c r="R57" s="137" t="s">
        <v>14</v>
      </c>
      <c r="S57" s="192" t="s">
        <v>14</v>
      </c>
      <c r="T57" s="184" t="s">
        <v>14</v>
      </c>
      <c r="U57" s="115" t="s">
        <v>14</v>
      </c>
      <c r="V57" s="350" t="s">
        <v>20</v>
      </c>
      <c r="W57" s="351"/>
      <c r="X57" s="144" t="s">
        <v>14</v>
      </c>
      <c r="Y57" s="144" t="s">
        <v>14</v>
      </c>
      <c r="Z57" s="40" t="s">
        <v>14</v>
      </c>
      <c r="AA57" s="40" t="s">
        <v>14</v>
      </c>
      <c r="AB57" s="41" t="s">
        <v>14</v>
      </c>
      <c r="AC57" s="41" t="s">
        <v>14</v>
      </c>
      <c r="AD57" s="41" t="s">
        <v>14</v>
      </c>
      <c r="AE57" s="148" t="s">
        <v>14</v>
      </c>
      <c r="AF57" s="41" t="s">
        <v>14</v>
      </c>
      <c r="AG57" s="41" t="s">
        <v>14</v>
      </c>
      <c r="AH57" s="110"/>
    </row>
    <row r="58" spans="1:34" s="9" customFormat="1" ht="13.5" customHeight="1">
      <c r="A58" s="354" t="s">
        <v>23</v>
      </c>
      <c r="B58" s="355"/>
      <c r="C58" s="114" t="s">
        <v>14</v>
      </c>
      <c r="D58" s="85" t="s">
        <v>14</v>
      </c>
      <c r="E58" s="85"/>
      <c r="F58" s="201"/>
      <c r="G58" s="231" t="s">
        <v>14</v>
      </c>
      <c r="H58" s="232" t="s">
        <v>14</v>
      </c>
      <c r="I58" s="232" t="s">
        <v>14</v>
      </c>
      <c r="J58" s="232" t="s">
        <v>14</v>
      </c>
      <c r="K58" s="232" t="s">
        <v>14</v>
      </c>
      <c r="L58" s="232" t="s">
        <v>14</v>
      </c>
      <c r="M58" s="232" t="s">
        <v>14</v>
      </c>
      <c r="N58" s="318" t="s">
        <v>14</v>
      </c>
      <c r="O58" s="312">
        <f>O43-O13</f>
        <v>0</v>
      </c>
      <c r="P58" s="147">
        <f>P43-P13</f>
        <v>0</v>
      </c>
      <c r="Q58" s="137" t="s">
        <v>14</v>
      </c>
      <c r="R58" s="137" t="s">
        <v>14</v>
      </c>
      <c r="S58" s="192" t="s">
        <v>14</v>
      </c>
      <c r="T58" s="184" t="s">
        <v>14</v>
      </c>
      <c r="U58" s="115" t="s">
        <v>14</v>
      </c>
      <c r="V58" s="350" t="s">
        <v>23</v>
      </c>
      <c r="W58" s="351"/>
      <c r="X58" s="103">
        <f>X43-X13</f>
        <v>0</v>
      </c>
      <c r="Y58" s="103">
        <f>Y43-Y13</f>
        <v>0</v>
      </c>
      <c r="Z58" s="42" t="s">
        <v>14</v>
      </c>
      <c r="AA58" s="42" t="s">
        <v>14</v>
      </c>
      <c r="AB58" s="43" t="s">
        <v>14</v>
      </c>
      <c r="AC58" s="43" t="s">
        <v>14</v>
      </c>
      <c r="AD58" s="43" t="s">
        <v>14</v>
      </c>
      <c r="AE58" s="42" t="s">
        <v>14</v>
      </c>
      <c r="AF58" s="43" t="s">
        <v>14</v>
      </c>
      <c r="AG58" s="43" t="s">
        <v>14</v>
      </c>
      <c r="AH58" s="110"/>
    </row>
    <row r="59" spans="1:34" s="9" customFormat="1" ht="14.25" customHeight="1">
      <c r="A59" s="354" t="s">
        <v>41</v>
      </c>
      <c r="B59" s="355"/>
      <c r="C59" s="263">
        <f>C44-C14</f>
        <v>-150</v>
      </c>
      <c r="D59" s="264">
        <f>D44-D14</f>
        <v>-0.12689999999999912</v>
      </c>
      <c r="E59" s="93"/>
      <c r="F59" s="197"/>
      <c r="G59" s="220">
        <f>G44-G14</f>
        <v>0</v>
      </c>
      <c r="H59" s="220">
        <f aca="true" t="shared" si="11" ref="H59:U59">H44-H14</f>
        <v>0</v>
      </c>
      <c r="I59" s="220">
        <f t="shared" si="11"/>
        <v>0</v>
      </c>
      <c r="J59" s="220">
        <f t="shared" si="11"/>
        <v>0</v>
      </c>
      <c r="K59" s="220">
        <f t="shared" si="11"/>
        <v>0</v>
      </c>
      <c r="L59" s="220">
        <f t="shared" si="11"/>
        <v>0</v>
      </c>
      <c r="M59" s="220">
        <f t="shared" si="11"/>
        <v>0</v>
      </c>
      <c r="N59" s="240">
        <f t="shared" si="11"/>
        <v>0</v>
      </c>
      <c r="O59" s="211">
        <f aca="true" t="shared" si="12" ref="H59:U60">O44-O14</f>
        <v>0</v>
      </c>
      <c r="P59" s="211">
        <f t="shared" si="12"/>
        <v>0</v>
      </c>
      <c r="Q59" s="211">
        <f t="shared" si="12"/>
        <v>0</v>
      </c>
      <c r="R59" s="211">
        <f t="shared" si="12"/>
        <v>0</v>
      </c>
      <c r="S59" s="268">
        <f t="shared" si="12"/>
        <v>0</v>
      </c>
      <c r="T59" s="160">
        <f t="shared" si="11"/>
        <v>0</v>
      </c>
      <c r="U59" s="157">
        <f t="shared" si="11"/>
        <v>0</v>
      </c>
      <c r="V59" s="350" t="s">
        <v>19</v>
      </c>
      <c r="W59" s="351"/>
      <c r="X59" s="159">
        <f>X44-X14</f>
        <v>0</v>
      </c>
      <c r="Y59" s="159">
        <f>Y44-Y14</f>
        <v>0</v>
      </c>
      <c r="Z59" s="158">
        <f aca="true" t="shared" si="13" ref="Z59:AG59">Z44-Z14</f>
        <v>0</v>
      </c>
      <c r="AA59" s="158">
        <f t="shared" si="13"/>
        <v>0</v>
      </c>
      <c r="AB59" s="159">
        <f t="shared" si="13"/>
        <v>0</v>
      </c>
      <c r="AC59" s="159">
        <f t="shared" si="13"/>
        <v>0</v>
      </c>
      <c r="AD59" s="159">
        <f t="shared" si="13"/>
        <v>0</v>
      </c>
      <c r="AE59" s="158">
        <f t="shared" si="13"/>
        <v>0</v>
      </c>
      <c r="AF59" s="159">
        <f t="shared" si="13"/>
        <v>0</v>
      </c>
      <c r="AG59" s="159">
        <f t="shared" si="13"/>
        <v>0</v>
      </c>
      <c r="AH59" s="110"/>
    </row>
    <row r="60" spans="1:34" s="9" customFormat="1" ht="12.75" customHeight="1">
      <c r="A60" s="354" t="s">
        <v>26</v>
      </c>
      <c r="B60" s="355"/>
      <c r="C60" s="160" t="e">
        <f>C45-C15</f>
        <v>#VALUE!</v>
      </c>
      <c r="D60" s="211" t="e">
        <f>D45-D15</f>
        <v>#VALUE!</v>
      </c>
      <c r="E60" s="93"/>
      <c r="F60" s="84"/>
      <c r="G60" s="211">
        <f>G45-G15</f>
        <v>0</v>
      </c>
      <c r="H60" s="211">
        <f t="shared" si="12"/>
        <v>0</v>
      </c>
      <c r="I60" s="211">
        <f t="shared" si="12"/>
        <v>0</v>
      </c>
      <c r="J60" s="211">
        <f t="shared" si="12"/>
        <v>0</v>
      </c>
      <c r="K60" s="211">
        <f t="shared" si="12"/>
        <v>0</v>
      </c>
      <c r="L60" s="211">
        <f t="shared" si="12"/>
        <v>0</v>
      </c>
      <c r="M60" s="211">
        <f t="shared" si="12"/>
        <v>0</v>
      </c>
      <c r="N60" s="158">
        <f t="shared" si="12"/>
        <v>0</v>
      </c>
      <c r="O60" s="220">
        <f t="shared" si="12"/>
        <v>0</v>
      </c>
      <c r="P60" s="220">
        <f t="shared" si="12"/>
        <v>0</v>
      </c>
      <c r="Q60" s="220">
        <f t="shared" si="12"/>
        <v>0</v>
      </c>
      <c r="R60" s="220">
        <f t="shared" si="12"/>
        <v>0</v>
      </c>
      <c r="S60" s="233">
        <f t="shared" si="12"/>
        <v>0</v>
      </c>
      <c r="T60" s="239">
        <f t="shared" si="12"/>
        <v>0</v>
      </c>
      <c r="U60" s="240">
        <f t="shared" si="12"/>
        <v>0</v>
      </c>
      <c r="V60" s="350" t="s">
        <v>26</v>
      </c>
      <c r="W60" s="351"/>
      <c r="X60" s="103">
        <f>X45-X15</f>
        <v>0</v>
      </c>
      <c r="Y60" s="103">
        <f aca="true" t="shared" si="14" ref="Y60:AG60">Y45-Y15</f>
        <v>0</v>
      </c>
      <c r="Z60" s="103">
        <f t="shared" si="14"/>
        <v>0</v>
      </c>
      <c r="AA60" s="276">
        <f t="shared" si="14"/>
        <v>0</v>
      </c>
      <c r="AB60" s="276">
        <f t="shared" si="14"/>
        <v>0</v>
      </c>
      <c r="AC60" s="276">
        <f t="shared" si="14"/>
        <v>0</v>
      </c>
      <c r="AD60" s="103">
        <f t="shared" si="14"/>
        <v>0</v>
      </c>
      <c r="AE60" s="308">
        <f t="shared" si="14"/>
        <v>0</v>
      </c>
      <c r="AF60" s="150">
        <f t="shared" si="14"/>
        <v>0</v>
      </c>
      <c r="AG60" s="276">
        <f t="shared" si="14"/>
        <v>0</v>
      </c>
      <c r="AH60" s="110"/>
    </row>
    <row r="61" spans="1:34" s="9" customFormat="1" ht="15" customHeight="1" thickBot="1">
      <c r="A61" s="352"/>
      <c r="B61" s="353"/>
      <c r="C61" s="49"/>
      <c r="D61" s="50"/>
      <c r="E61" s="51"/>
      <c r="F61" s="51"/>
      <c r="G61" s="204"/>
      <c r="H61" s="205"/>
      <c r="I61" s="206"/>
      <c r="J61" s="206"/>
      <c r="K61" s="205"/>
      <c r="L61" s="205"/>
      <c r="M61" s="206"/>
      <c r="N61" s="319"/>
      <c r="O61" s="313"/>
      <c r="P61" s="52"/>
      <c r="Q61" s="52"/>
      <c r="R61" s="52"/>
      <c r="S61" s="193"/>
      <c r="T61" s="194"/>
      <c r="U61" s="53"/>
      <c r="V61" s="362"/>
      <c r="W61" s="363"/>
      <c r="X61" s="207"/>
      <c r="Y61" s="207"/>
      <c r="Z61" s="121"/>
      <c r="AA61" s="121"/>
      <c r="AB61" s="121"/>
      <c r="AC61" s="126"/>
      <c r="AD61" s="126"/>
      <c r="AE61" s="122"/>
      <c r="AF61" s="187"/>
      <c r="AG61" s="123"/>
      <c r="AH61" s="110"/>
    </row>
    <row r="62" spans="1:33" ht="14.25" customHeight="1" thickBot="1">
      <c r="A62" s="2"/>
      <c r="B62" s="2"/>
      <c r="C62" s="2"/>
      <c r="D62" s="2"/>
      <c r="E62" s="2"/>
      <c r="F62" s="3"/>
      <c r="G62" s="347" t="s">
        <v>5</v>
      </c>
      <c r="H62" s="348"/>
      <c r="I62" s="349"/>
      <c r="J62" s="54"/>
      <c r="K62" s="54"/>
      <c r="L62" s="55"/>
      <c r="M62" s="56" t="s">
        <v>10</v>
      </c>
      <c r="N62" s="57"/>
      <c r="O62" s="58"/>
      <c r="Q62" s="1"/>
      <c r="R62" s="1"/>
      <c r="S62" s="1"/>
      <c r="T62" s="1"/>
      <c r="U62" s="1"/>
      <c r="V62" s="6"/>
      <c r="W62" s="1"/>
      <c r="X62" s="7"/>
      <c r="Y62" s="1"/>
      <c r="Z62" s="7"/>
      <c r="AB62" s="1"/>
      <c r="AC62" s="1"/>
      <c r="AD62" s="1"/>
      <c r="AE62" s="1"/>
      <c r="AF62" s="10"/>
      <c r="AG62" s="10"/>
    </row>
    <row r="63" spans="1:33" ht="13.5" customHeight="1">
      <c r="A63" s="39" t="s">
        <v>34</v>
      </c>
      <c r="B63" s="39"/>
      <c r="C63" s="39"/>
      <c r="D63" s="39"/>
      <c r="E63" s="39"/>
      <c r="F63" s="3"/>
      <c r="G63" s="67" t="s">
        <v>8</v>
      </c>
      <c r="H63" s="335">
        <f>I63/((G10+O10+T10+X10)/4)</f>
        <v>0</v>
      </c>
      <c r="I63" s="336">
        <f>(G55+O55+T55+X55)/4</f>
        <v>0</v>
      </c>
      <c r="J63" s="339"/>
      <c r="K63" s="340"/>
      <c r="L63" s="340"/>
      <c r="M63" s="94" t="s">
        <v>8</v>
      </c>
      <c r="N63" s="328">
        <f>O63/(((Z10+AA10+AB10+AC10+AD10+AE10+AF10+AG10)/8+H10+P10+Y10)/4)</f>
        <v>-0.0002031295492555283</v>
      </c>
      <c r="O63" s="329">
        <f>((Z55+AA55+AB55+AC55+AD55+AE55+AF55+AG55)/8+H55+P55+Y55)/4</f>
        <v>-0.009374999999999911</v>
      </c>
      <c r="Q63" s="1"/>
      <c r="R63" s="1"/>
      <c r="S63" s="1"/>
      <c r="T63" s="1"/>
      <c r="U63" s="1"/>
      <c r="V63" s="6"/>
      <c r="W63" s="1"/>
      <c r="X63" s="7"/>
      <c r="Y63" s="25" t="s">
        <v>51</v>
      </c>
      <c r="AE63" s="26" t="s">
        <v>52</v>
      </c>
      <c r="AF63" s="209"/>
      <c r="AG63" s="209"/>
    </row>
    <row r="64" spans="1:24" ht="15.75" customHeight="1">
      <c r="A64" s="39" t="s">
        <v>11</v>
      </c>
      <c r="B64" s="39"/>
      <c r="C64" s="39"/>
      <c r="D64" s="39"/>
      <c r="E64" s="39"/>
      <c r="F64" s="3"/>
      <c r="G64" s="68" t="s">
        <v>9</v>
      </c>
      <c r="H64" s="105">
        <f>I64/((G11+O11+T11+X11)/4)</f>
        <v>0</v>
      </c>
      <c r="I64" s="106">
        <f>(G56+O56+T56+X56)/4</f>
        <v>0</v>
      </c>
      <c r="J64" s="341"/>
      <c r="K64" s="342"/>
      <c r="L64" s="342"/>
      <c r="M64" s="95" t="s">
        <v>9</v>
      </c>
      <c r="N64" s="330">
        <f>O64/(((Z11+AA11+AB11+AC11+AD11+AE11+AF11+AG11)/8+H11+P11+Y11)/4)</f>
        <v>0</v>
      </c>
      <c r="O64" s="149">
        <f>((Z56+AA56+AB56+AC56+AD56+AF56+AG56+AE56)/8+H56+P56+Y56)/4</f>
        <v>0</v>
      </c>
      <c r="U64" s="1"/>
      <c r="V64" s="6"/>
      <c r="W64" s="1"/>
      <c r="X64" s="8"/>
    </row>
    <row r="65" spans="1:24" ht="14.25" customHeight="1">
      <c r="A65" s="39" t="s">
        <v>12</v>
      </c>
      <c r="B65" s="39"/>
      <c r="C65" s="39"/>
      <c r="D65" s="39"/>
      <c r="E65" s="39"/>
      <c r="F65" s="3"/>
      <c r="G65" s="59" t="s">
        <v>21</v>
      </c>
      <c r="H65" s="105" t="s">
        <v>14</v>
      </c>
      <c r="I65" s="106" t="s">
        <v>14</v>
      </c>
      <c r="J65" s="341"/>
      <c r="K65" s="342"/>
      <c r="L65" s="342"/>
      <c r="M65" s="95" t="s">
        <v>21</v>
      </c>
      <c r="N65" s="331" t="s">
        <v>14</v>
      </c>
      <c r="O65" s="149" t="s">
        <v>14</v>
      </c>
      <c r="V65" s="6"/>
      <c r="W65" s="1"/>
      <c r="X65" s="8"/>
    </row>
    <row r="66" spans="6:33" ht="15" customHeight="1">
      <c r="F66" s="3"/>
      <c r="G66" s="60" t="s">
        <v>22</v>
      </c>
      <c r="H66" s="105">
        <f>I66/((O13+X13)/2)</f>
        <v>0</v>
      </c>
      <c r="I66" s="106">
        <f>(O58+X58)/2</f>
        <v>0</v>
      </c>
      <c r="J66" s="341"/>
      <c r="K66" s="342"/>
      <c r="L66" s="342"/>
      <c r="M66" s="96" t="s">
        <v>22</v>
      </c>
      <c r="N66" s="105">
        <f>O66/((P13+Y13)/2)</f>
        <v>0</v>
      </c>
      <c r="O66" s="260">
        <f>(P58+Y58)/2</f>
        <v>0</v>
      </c>
      <c r="R66" s="1"/>
      <c r="S66" s="1"/>
      <c r="V66" s="1"/>
      <c r="W66" s="1"/>
      <c r="X66" s="214"/>
      <c r="Y66" s="25" t="s">
        <v>60</v>
      </c>
      <c r="AE66" s="26" t="s">
        <v>61</v>
      </c>
      <c r="AF66" s="210"/>
      <c r="AG66" s="210"/>
    </row>
    <row r="67" spans="6:24" ht="18" customHeight="1">
      <c r="F67" s="3"/>
      <c r="G67" s="61" t="s">
        <v>19</v>
      </c>
      <c r="H67" s="105">
        <f>I67/((G14+O14+X14)/3)</f>
        <v>0</v>
      </c>
      <c r="I67" s="106">
        <f>(G59+O59+X59)/3</f>
        <v>0</v>
      </c>
      <c r="J67" s="341"/>
      <c r="K67" s="342"/>
      <c r="L67" s="342"/>
      <c r="M67" s="97" t="s">
        <v>19</v>
      </c>
      <c r="N67" s="332">
        <f>O67/(((Z14+AA14+AB14+AC14+AD14+AF14+AG14)/7+H14+P14+Y14)/4)</f>
        <v>0</v>
      </c>
      <c r="O67" s="260">
        <f>((Z59+AA59+AB59+AC59+AD59+AF59+AG59)/7+H59+P59+Y59)/4</f>
        <v>0</v>
      </c>
      <c r="P67" s="22"/>
      <c r="Q67" s="1"/>
      <c r="R67" s="1"/>
      <c r="S67" s="1"/>
      <c r="V67" s="1"/>
      <c r="W67" s="1"/>
      <c r="X67" s="8"/>
    </row>
    <row r="68" spans="6:24" ht="16.5" customHeight="1" thickBot="1">
      <c r="F68" s="3"/>
      <c r="G68" s="72" t="s">
        <v>26</v>
      </c>
      <c r="H68" s="337">
        <f>I68/((G15+O15+X15)/3)</f>
        <v>0</v>
      </c>
      <c r="I68" s="338">
        <f>(G60+O60+X60)/3</f>
        <v>0</v>
      </c>
      <c r="J68" s="343"/>
      <c r="K68" s="344"/>
      <c r="L68" s="344"/>
      <c r="M68" s="98" t="s">
        <v>26</v>
      </c>
      <c r="N68" s="333">
        <f>O68/(((Z15+AA15+AB15+AC15+AD15+AF15+AG15)/7+H15+P15+Y15)/4)</f>
        <v>0</v>
      </c>
      <c r="O68" s="334">
        <f>((Z60+AA60+AB60+AC60+AD60+AF60+AG60)/7+H60+P60+Y60)/4</f>
        <v>0</v>
      </c>
      <c r="P68" s="11"/>
      <c r="Q68" s="1"/>
      <c r="R68" s="1"/>
      <c r="V68" s="6"/>
      <c r="W68" s="1"/>
      <c r="X68" s="1"/>
    </row>
    <row r="69" spans="6:33" ht="13.5" customHeight="1">
      <c r="F69" s="86"/>
      <c r="G69" s="17"/>
      <c r="H69" s="18"/>
      <c r="I69" s="14"/>
      <c r="J69" s="23"/>
      <c r="K69" s="23"/>
      <c r="L69" s="23"/>
      <c r="M69" s="19"/>
      <c r="N69" s="20"/>
      <c r="O69" s="13"/>
      <c r="P69" s="11"/>
      <c r="Q69" s="1"/>
      <c r="R69" s="1"/>
      <c r="V69" s="6"/>
      <c r="W69" s="1"/>
      <c r="X69" s="1"/>
      <c r="Y69" s="25" t="s">
        <v>62</v>
      </c>
      <c r="AE69" s="26" t="s">
        <v>63</v>
      </c>
      <c r="AG69" s="210"/>
    </row>
    <row r="70" spans="6:30" ht="13.5" customHeight="1">
      <c r="F70" s="1"/>
      <c r="G70" s="17"/>
      <c r="H70" s="18"/>
      <c r="I70" s="14"/>
      <c r="J70" s="15"/>
      <c r="K70" s="15"/>
      <c r="L70" s="15"/>
      <c r="M70" s="19"/>
      <c r="N70" s="20"/>
      <c r="O70" s="13"/>
      <c r="P70" s="11"/>
      <c r="Q70" s="16"/>
      <c r="R70" s="16"/>
      <c r="V70" s="6"/>
      <c r="W70" s="1"/>
      <c r="X70" s="1"/>
      <c r="Y70" s="25"/>
      <c r="Z70" s="26"/>
      <c r="AA70" s="26"/>
      <c r="AB70" s="26"/>
      <c r="AC70" s="26"/>
      <c r="AD70" s="26"/>
    </row>
    <row r="71" spans="16:30" ht="12.75">
      <c r="P71" s="128"/>
      <c r="Q71" s="128"/>
      <c r="R71" s="128"/>
      <c r="V71" s="1"/>
      <c r="W71" s="1"/>
      <c r="X71" s="1"/>
      <c r="Y71" s="16"/>
      <c r="Z71" s="361"/>
      <c r="AA71" s="361"/>
      <c r="AB71" s="361"/>
      <c r="AC71" s="361"/>
      <c r="AD71" s="361"/>
    </row>
    <row r="72" spans="8:25" ht="12.75">
      <c r="H72" s="12"/>
      <c r="I72" s="1"/>
      <c r="J72" s="1"/>
      <c r="K72" s="16"/>
      <c r="L72" s="21"/>
      <c r="M72" s="16"/>
      <c r="P72" s="128"/>
      <c r="Q72" s="128"/>
      <c r="R72" s="128"/>
      <c r="V72" s="1"/>
      <c r="W72" s="1"/>
      <c r="X72" s="1"/>
      <c r="Y72" s="1"/>
    </row>
    <row r="73" spans="8:25" ht="12.75">
      <c r="H73" s="12"/>
      <c r="I73" s="1"/>
      <c r="J73" s="1"/>
      <c r="K73" s="16"/>
      <c r="L73" s="21"/>
      <c r="M73" s="16"/>
      <c r="P73" s="129"/>
      <c r="Q73" s="128"/>
      <c r="R73" s="128"/>
      <c r="V73" s="1"/>
      <c r="W73" s="1"/>
      <c r="X73" s="1"/>
      <c r="Y73" s="1"/>
    </row>
    <row r="74" spans="8:25" ht="12.75">
      <c r="H74" s="12"/>
      <c r="I74" s="1"/>
      <c r="J74" s="1"/>
      <c r="K74" s="1"/>
      <c r="L74" s="13"/>
      <c r="M74" s="1"/>
      <c r="O74" s="111"/>
      <c r="P74" s="128"/>
      <c r="Q74" s="128"/>
      <c r="R74" s="128"/>
      <c r="V74" s="1"/>
      <c r="W74" s="1"/>
      <c r="X74" s="1"/>
      <c r="Y74" s="1"/>
    </row>
    <row r="75" spans="8:25" ht="12.75">
      <c r="H75" s="14"/>
      <c r="I75" s="1"/>
      <c r="J75" s="1"/>
      <c r="K75" s="1"/>
      <c r="L75" s="1"/>
      <c r="M75" s="1"/>
      <c r="V75" s="1"/>
      <c r="W75" s="1"/>
      <c r="X75" s="1"/>
      <c r="Y75" s="1"/>
    </row>
    <row r="76" spans="8:25" ht="12.75">
      <c r="H76" s="1"/>
      <c r="I76" s="1"/>
      <c r="J76" s="1"/>
      <c r="K76" s="1"/>
      <c r="L76" s="1"/>
      <c r="M76" s="1"/>
      <c r="V76" s="1"/>
      <c r="W76" s="1"/>
      <c r="X76" s="1"/>
      <c r="Y76" s="16"/>
    </row>
    <row r="77" spans="22:25" ht="12.75">
      <c r="V77" s="1"/>
      <c r="W77" s="1"/>
      <c r="X77" s="1"/>
      <c r="Y77" s="1"/>
    </row>
    <row r="78" spans="22:25" ht="12.75">
      <c r="V78" s="1"/>
      <c r="W78" s="1"/>
      <c r="X78" s="1"/>
      <c r="Y78" s="1"/>
    </row>
    <row r="79" spans="22:25" ht="12.75">
      <c r="V79" s="1"/>
      <c r="W79" s="1"/>
      <c r="X79" s="1"/>
      <c r="Y79" s="1"/>
    </row>
    <row r="80" spans="22:25" ht="12.75">
      <c r="V80" s="1"/>
      <c r="W80" s="1"/>
      <c r="X80" s="1"/>
      <c r="Y80" s="1"/>
    </row>
    <row r="81" spans="22:25" ht="12.75">
      <c r="V81" s="1"/>
      <c r="W81" s="1"/>
      <c r="X81" s="1"/>
      <c r="Y81" s="1"/>
    </row>
    <row r="82" spans="22:25" ht="12.75">
      <c r="V82" s="1"/>
      <c r="W82" s="1"/>
      <c r="X82" s="1"/>
      <c r="Y82" s="1"/>
    </row>
    <row r="83" spans="22:25" ht="12.75">
      <c r="V83" s="1"/>
      <c r="W83" s="1"/>
      <c r="X83" s="1"/>
      <c r="Y83" s="1"/>
    </row>
    <row r="84" spans="22:25" ht="12.75">
      <c r="V84" s="1"/>
      <c r="W84" s="1"/>
      <c r="X84" s="1"/>
      <c r="Y84" s="1"/>
    </row>
    <row r="85" spans="22:25" ht="12.75">
      <c r="V85" s="1"/>
      <c r="W85" s="1"/>
      <c r="X85" s="1"/>
      <c r="Y85" s="1"/>
    </row>
    <row r="86" spans="22:25" ht="12.75">
      <c r="V86" s="1"/>
      <c r="W86" s="1"/>
      <c r="X86" s="1"/>
      <c r="Y86" s="1"/>
    </row>
    <row r="87" spans="22:25" ht="12.75">
      <c r="V87" s="1"/>
      <c r="W87" s="1"/>
      <c r="X87" s="1"/>
      <c r="Y87" s="1"/>
    </row>
    <row r="88" spans="22:25" ht="12.75">
      <c r="V88" s="1"/>
      <c r="W88" s="1"/>
      <c r="X88" s="1"/>
      <c r="Y88" s="1"/>
    </row>
    <row r="89" spans="22:25" ht="12.75">
      <c r="V89" s="1"/>
      <c r="W89" s="1"/>
      <c r="X89" s="1"/>
      <c r="Y89" s="1"/>
    </row>
    <row r="90" spans="22:25" ht="12.75">
      <c r="V90" s="1"/>
      <c r="W90" s="1"/>
      <c r="X90" s="1"/>
      <c r="Y90" s="1"/>
    </row>
    <row r="91" spans="22:25" ht="12.75">
      <c r="V91" s="1"/>
      <c r="W91" s="1"/>
      <c r="X91" s="1"/>
      <c r="Y91" s="1"/>
    </row>
    <row r="92" spans="22:25" ht="12.75">
      <c r="V92" s="1"/>
      <c r="W92" s="1"/>
      <c r="X92" s="1"/>
      <c r="Y92" s="1"/>
    </row>
    <row r="93" spans="22:25" ht="12.75">
      <c r="V93" s="1"/>
      <c r="W93" s="1"/>
      <c r="X93" s="1"/>
      <c r="Y93" s="1"/>
    </row>
    <row r="94" spans="22:25" ht="12.75">
      <c r="V94" s="1"/>
      <c r="W94" s="1"/>
      <c r="X94" s="1"/>
      <c r="Y94" s="1"/>
    </row>
    <row r="95" spans="22:25" ht="12.75">
      <c r="V95" s="1"/>
      <c r="W95" s="1"/>
      <c r="X95" s="1"/>
      <c r="Y95" s="1"/>
    </row>
    <row r="96" spans="22:25" ht="12.75">
      <c r="V96" s="1"/>
      <c r="W96" s="1"/>
      <c r="X96" s="1"/>
      <c r="Y96" s="1"/>
    </row>
    <row r="97" spans="22:25" ht="12.75">
      <c r="V97" s="1"/>
      <c r="W97" s="1"/>
      <c r="X97" s="1"/>
      <c r="Y97" s="1"/>
    </row>
    <row r="98" spans="22:25" ht="12.75">
      <c r="V98" s="1"/>
      <c r="W98" s="1"/>
      <c r="X98" s="1"/>
      <c r="Y98" s="1"/>
    </row>
    <row r="99" spans="22:25" ht="12.75">
      <c r="V99" s="1"/>
      <c r="W99" s="1"/>
      <c r="X99" s="1"/>
      <c r="Y99" s="1"/>
    </row>
    <row r="100" spans="22:25" ht="12.75">
      <c r="V100" s="1"/>
      <c r="W100" s="1"/>
      <c r="X100" s="1"/>
      <c r="Y100" s="1"/>
    </row>
    <row r="101" spans="22:25" ht="12.75">
      <c r="V101" s="1"/>
      <c r="W101" s="1"/>
      <c r="X101" s="1"/>
      <c r="Y101" s="1"/>
    </row>
    <row r="102" spans="22:25" ht="12.75">
      <c r="V102" s="1"/>
      <c r="W102" s="1"/>
      <c r="X102" s="1"/>
      <c r="Y102" s="1"/>
    </row>
    <row r="103" spans="22:25" ht="12.75">
      <c r="V103" s="1"/>
      <c r="W103" s="1"/>
      <c r="X103" s="1"/>
      <c r="Y103" s="1"/>
    </row>
    <row r="104" spans="22:25" ht="12.75">
      <c r="V104" s="1"/>
      <c r="W104" s="1"/>
      <c r="X104" s="1"/>
      <c r="Y104" s="1"/>
    </row>
  </sheetData>
  <sheetProtection/>
  <mergeCells count="56">
    <mergeCell ref="X8:Y8"/>
    <mergeCell ref="V16:V21"/>
    <mergeCell ref="E9:F9"/>
    <mergeCell ref="W8:W9"/>
    <mergeCell ref="V8:V9"/>
    <mergeCell ref="A55:B55"/>
    <mergeCell ref="V54:W54"/>
    <mergeCell ref="C8:N8"/>
    <mergeCell ref="B8:B9"/>
    <mergeCell ref="V28:V33"/>
    <mergeCell ref="O8:S8"/>
    <mergeCell ref="A51:B51"/>
    <mergeCell ref="A54:B54"/>
    <mergeCell ref="V47:W47"/>
    <mergeCell ref="A52:B52"/>
    <mergeCell ref="V53:W53"/>
    <mergeCell ref="A53:B53"/>
    <mergeCell ref="A6:U6"/>
    <mergeCell ref="A8:A9"/>
    <mergeCell ref="A50:B50"/>
    <mergeCell ref="A10:A15"/>
    <mergeCell ref="C7:N7"/>
    <mergeCell ref="A16:A21"/>
    <mergeCell ref="A28:A33"/>
    <mergeCell ref="T8:U8"/>
    <mergeCell ref="A40:A45"/>
    <mergeCell ref="A49:B49"/>
    <mergeCell ref="Z71:AD71"/>
    <mergeCell ref="V61:W61"/>
    <mergeCell ref="V56:W56"/>
    <mergeCell ref="V50:W50"/>
    <mergeCell ref="V49:W49"/>
    <mergeCell ref="V48:W48"/>
    <mergeCell ref="V52:W52"/>
    <mergeCell ref="V58:W58"/>
    <mergeCell ref="V51:W51"/>
    <mergeCell ref="A60:B60"/>
    <mergeCell ref="A34:A39"/>
    <mergeCell ref="A48:B48"/>
    <mergeCell ref="V10:V15"/>
    <mergeCell ref="V34:V39"/>
    <mergeCell ref="A22:A27"/>
    <mergeCell ref="V22:V27"/>
    <mergeCell ref="V40:V45"/>
    <mergeCell ref="A56:B56"/>
    <mergeCell ref="A47:B47"/>
    <mergeCell ref="J63:L68"/>
    <mergeCell ref="V55:W55"/>
    <mergeCell ref="G62:I62"/>
    <mergeCell ref="V57:W57"/>
    <mergeCell ref="V60:W60"/>
    <mergeCell ref="A61:B61"/>
    <mergeCell ref="A57:B57"/>
    <mergeCell ref="V59:W59"/>
    <mergeCell ref="A59:B59"/>
    <mergeCell ref="A58:B58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60" r:id="rId1"/>
  <colBreaks count="2" manualBreakCount="2">
    <brk id="21" max="68" man="1"/>
    <brk id="3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gudkovalv</dc:creator>
  <cp:keywords/>
  <dc:description/>
  <cp:lastModifiedBy>Иванива Юлия Александровна</cp:lastModifiedBy>
  <cp:lastPrinted>2022-04-01T11:25:33Z</cp:lastPrinted>
  <dcterms:created xsi:type="dcterms:W3CDTF">2008-07-28T10:23:15Z</dcterms:created>
  <dcterms:modified xsi:type="dcterms:W3CDTF">2022-04-01T11:25:41Z</dcterms:modified>
  <cp:category/>
  <cp:version/>
  <cp:contentType/>
  <cp:contentStatus/>
</cp:coreProperties>
</file>