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Документы\Отдел АиИР\ЭАД\03-01 Заключения в ЗС\2021\Законопроекты\Изменения в бюджет_июнь\Материалы\Приложения\"/>
    </mc:Choice>
  </mc:AlternateContent>
  <bookViews>
    <workbookView xWindow="120" yWindow="300" windowWidth="15180" windowHeight="8235" tabRatio="601"/>
  </bookViews>
  <sheets>
    <sheet name="П4" sheetId="14" r:id="rId1"/>
    <sheet name="П5" sheetId="18" r:id="rId2"/>
    <sheet name="П6" sheetId="19" r:id="rId3"/>
  </sheets>
  <definedNames>
    <definedName name="_xlnm._FilterDatabase" localSheetId="0" hidden="1">П4!$A$6:$E$84</definedName>
    <definedName name="_xlnm.Print_Titles" localSheetId="0">П4!$5:$6</definedName>
    <definedName name="_xlnm.Print_Titles" localSheetId="1">П5!$5:$6</definedName>
    <definedName name="_xlnm.Print_Titles" localSheetId="2">П6!$5:$6</definedName>
  </definedNames>
  <calcPr calcId="162913"/>
  <customWorkbookViews>
    <customWorkbookView name="Александр - Личное представление" guid="{A5D8DA3B-DA3A-4BA9-81F3-08BE1F593476}" mergeInterval="0" personalView="1" maximized="1" windowWidth="1276" windowHeight="852" activeSheetId="1"/>
    <customWorkbookView name="Пользователь - Личное представление" guid="{CC2E77AD-1D98-43A0-ADE1-8C5529B232A0}" mergeInterval="0" personalView="1" maximized="1" windowWidth="1276" windowHeight="885" activeSheetId="1"/>
  </customWorkbookViews>
</workbook>
</file>

<file path=xl/calcChain.xml><?xml version="1.0" encoding="utf-8"?>
<calcChain xmlns="http://schemas.openxmlformats.org/spreadsheetml/2006/main">
  <c r="C49" i="14" l="1"/>
  <c r="C83" i="14"/>
  <c r="C82" i="14"/>
  <c r="D82" i="14" s="1"/>
  <c r="E82" i="14" s="1"/>
  <c r="C81" i="14"/>
  <c r="D81" i="14" s="1"/>
  <c r="E81" i="14" s="1"/>
  <c r="C79" i="14"/>
  <c r="C20" i="19"/>
  <c r="D20" i="19" s="1"/>
  <c r="E20" i="19" s="1"/>
  <c r="C74" i="14"/>
  <c r="D74" i="14" s="1"/>
  <c r="C67" i="14"/>
  <c r="C73" i="14"/>
  <c r="D73" i="14" s="1"/>
  <c r="E73" i="14" s="1"/>
  <c r="C63" i="14"/>
  <c r="C25" i="18"/>
  <c r="C23" i="18" s="1"/>
  <c r="C31" i="18"/>
  <c r="C28" i="18"/>
  <c r="D28" i="18" s="1"/>
  <c r="E28" i="18" s="1"/>
  <c r="C61" i="14"/>
  <c r="D61" i="14" s="1"/>
  <c r="E61" i="14" s="1"/>
  <c r="C60" i="14"/>
  <c r="D60" i="14" s="1"/>
  <c r="E60" i="14" s="1"/>
  <c r="C19" i="19"/>
  <c r="D19" i="19" s="1"/>
  <c r="E19" i="19" s="1"/>
  <c r="C18" i="19"/>
  <c r="D18" i="19" s="1"/>
  <c r="E18" i="19" s="1"/>
  <c r="C17" i="19"/>
  <c r="D17" i="19" s="1"/>
  <c r="C16" i="19"/>
  <c r="C52" i="14"/>
  <c r="D52" i="14" s="1"/>
  <c r="E52" i="14" s="1"/>
  <c r="C51" i="14"/>
  <c r="D51" i="14" s="1"/>
  <c r="E51" i="14" s="1"/>
  <c r="C21" i="18"/>
  <c r="C36" i="14"/>
  <c r="C19" i="18"/>
  <c r="C39" i="18" s="1"/>
  <c r="C32" i="14"/>
  <c r="D32" i="14" s="1"/>
  <c r="E32" i="14" s="1"/>
  <c r="C13" i="19"/>
  <c r="D13" i="19" s="1"/>
  <c r="C10" i="19"/>
  <c r="D10" i="19" s="1"/>
  <c r="C12" i="19"/>
  <c r="D12" i="19" s="1"/>
  <c r="E12" i="19" s="1"/>
  <c r="C9" i="19"/>
  <c r="C23" i="14"/>
  <c r="C22" i="14"/>
  <c r="D22" i="14" s="1"/>
  <c r="E22" i="14" s="1"/>
  <c r="C11" i="19"/>
  <c r="C8" i="19"/>
  <c r="C21" i="19" s="1"/>
  <c r="C15" i="14"/>
  <c r="C14" i="14"/>
  <c r="D14" i="14" s="1"/>
  <c r="E14" i="14" s="1"/>
  <c r="C13" i="14"/>
  <c r="C12" i="14"/>
  <c r="D12" i="14" s="1"/>
  <c r="E12" i="14" s="1"/>
  <c r="C11" i="14"/>
  <c r="C7" i="18"/>
  <c r="D7" i="19"/>
  <c r="D9" i="19"/>
  <c r="E9" i="19" s="1"/>
  <c r="D14" i="19"/>
  <c r="D15" i="19"/>
  <c r="E15" i="19" s="1"/>
  <c r="D16" i="19"/>
  <c r="E16" i="19" s="1"/>
  <c r="D8" i="18"/>
  <c r="E8" i="18" s="1"/>
  <c r="D9" i="18"/>
  <c r="E9" i="18" s="1"/>
  <c r="D10" i="18"/>
  <c r="E10" i="18" s="1"/>
  <c r="D11" i="18"/>
  <c r="E11" i="18" s="1"/>
  <c r="D12" i="18"/>
  <c r="D13" i="18"/>
  <c r="E13" i="18" s="1"/>
  <c r="D14" i="18"/>
  <c r="D15" i="18"/>
  <c r="E15" i="18" s="1"/>
  <c r="D16" i="18"/>
  <c r="E16" i="18" s="1"/>
  <c r="D17" i="18"/>
  <c r="E17" i="18" s="1"/>
  <c r="D18" i="18"/>
  <c r="E18" i="18" s="1"/>
  <c r="D20" i="18"/>
  <c r="D21" i="18"/>
  <c r="E21" i="18" s="1"/>
  <c r="D22" i="18"/>
  <c r="E22" i="18" s="1"/>
  <c r="D24" i="18"/>
  <c r="D26" i="18"/>
  <c r="E26" i="18" s="1"/>
  <c r="D27" i="18"/>
  <c r="E27" i="18" s="1"/>
  <c r="D29" i="18"/>
  <c r="E29" i="18" s="1"/>
  <c r="D30" i="18"/>
  <c r="D31" i="18"/>
  <c r="D32" i="18"/>
  <c r="E32" i="18" s="1"/>
  <c r="D33" i="18"/>
  <c r="E33" i="18" s="1"/>
  <c r="D34" i="18"/>
  <c r="D35" i="18"/>
  <c r="E35" i="18" s="1"/>
  <c r="D36" i="18"/>
  <c r="D37" i="18"/>
  <c r="E37" i="18" s="1"/>
  <c r="D38" i="18"/>
  <c r="D7" i="18"/>
  <c r="E7" i="18" s="1"/>
  <c r="D8" i="14"/>
  <c r="E8" i="14" s="1"/>
  <c r="D9" i="14"/>
  <c r="E9" i="14" s="1"/>
  <c r="D10" i="14"/>
  <c r="D11" i="14"/>
  <c r="E11" i="14" s="1"/>
  <c r="D13" i="14"/>
  <c r="E13" i="14" s="1"/>
  <c r="D15" i="14"/>
  <c r="E15" i="14" s="1"/>
  <c r="D16" i="14"/>
  <c r="D17" i="14"/>
  <c r="E17" i="14" s="1"/>
  <c r="D18" i="14"/>
  <c r="E18" i="14" s="1"/>
  <c r="D19" i="14"/>
  <c r="E19" i="14" s="1"/>
  <c r="D20" i="14"/>
  <c r="D21" i="14"/>
  <c r="D23" i="14"/>
  <c r="E23" i="14" s="1"/>
  <c r="D24" i="14"/>
  <c r="E24" i="14" s="1"/>
  <c r="D25" i="14"/>
  <c r="E25" i="14" s="1"/>
  <c r="D26" i="14"/>
  <c r="D27" i="14"/>
  <c r="E27" i="14" s="1"/>
  <c r="D28" i="14"/>
  <c r="E28" i="14" s="1"/>
  <c r="D29" i="14"/>
  <c r="E29" i="14" s="1"/>
  <c r="D30" i="14"/>
  <c r="D31" i="14"/>
  <c r="E31" i="14" s="1"/>
  <c r="D33" i="14"/>
  <c r="E33" i="14" s="1"/>
  <c r="D34" i="14"/>
  <c r="E34" i="14" s="1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E49" i="14" s="1"/>
  <c r="D53" i="14"/>
  <c r="E53" i="14" s="1"/>
  <c r="D54" i="14"/>
  <c r="E54" i="14" s="1"/>
  <c r="D55" i="14"/>
  <c r="D56" i="14"/>
  <c r="D57" i="14"/>
  <c r="E57" i="14" s="1"/>
  <c r="D58" i="14"/>
  <c r="E58" i="14" s="1"/>
  <c r="D59" i="14"/>
  <c r="D62" i="14"/>
  <c r="E62" i="14" s="1"/>
  <c r="D64" i="14"/>
  <c r="E64" i="14" s="1"/>
  <c r="D65" i="14"/>
  <c r="D68" i="14"/>
  <c r="D69" i="14"/>
  <c r="D70" i="14"/>
  <c r="D72" i="14"/>
  <c r="D75" i="14"/>
  <c r="D76" i="14"/>
  <c r="D77" i="14"/>
  <c r="E77" i="14" s="1"/>
  <c r="D78" i="14"/>
  <c r="D79" i="14"/>
  <c r="E79" i="14" s="1"/>
  <c r="D80" i="14"/>
  <c r="E80" i="14" s="1"/>
  <c r="D83" i="14"/>
  <c r="E83" i="14" s="1"/>
  <c r="D7" i="14"/>
  <c r="E7" i="14" s="1"/>
  <c r="E14" i="19"/>
  <c r="E12" i="18"/>
  <c r="E14" i="18"/>
  <c r="E20" i="18"/>
  <c r="E24" i="18"/>
  <c r="E30" i="18"/>
  <c r="E34" i="18"/>
  <c r="E36" i="18"/>
  <c r="E38" i="18"/>
  <c r="E10" i="14"/>
  <c r="E16" i="14"/>
  <c r="E20" i="14"/>
  <c r="E21" i="14"/>
  <c r="E26" i="14"/>
  <c r="E30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55" i="14"/>
  <c r="E56" i="14"/>
  <c r="E59" i="14"/>
  <c r="E65" i="14"/>
  <c r="E68" i="14"/>
  <c r="E69" i="14"/>
  <c r="E70" i="14"/>
  <c r="E72" i="14"/>
  <c r="E75" i="14"/>
  <c r="E76" i="14"/>
  <c r="E78" i="14"/>
  <c r="C50" i="14" l="1"/>
  <c r="E7" i="19"/>
  <c r="D19" i="18"/>
  <c r="E19" i="18" s="1"/>
  <c r="C71" i="14"/>
  <c r="C66" i="14" s="1"/>
  <c r="C84" i="14" s="1"/>
  <c r="D25" i="18"/>
  <c r="E25" i="18" s="1"/>
  <c r="B71" i="14"/>
  <c r="B67" i="14"/>
  <c r="D67" i="14" s="1"/>
  <c r="E67" i="14" s="1"/>
  <c r="B63" i="14"/>
  <c r="D63" i="14" s="1"/>
  <c r="E63" i="14" s="1"/>
  <c r="B23" i="18"/>
  <c r="B39" i="18" s="1"/>
  <c r="D39" i="18" s="1"/>
  <c r="E39" i="18" s="1"/>
  <c r="B50" i="14"/>
  <c r="B11" i="19"/>
  <c r="D11" i="19" s="1"/>
  <c r="E11" i="19" s="1"/>
  <c r="B8" i="19"/>
  <c r="B21" i="19" s="1"/>
  <c r="D71" i="14" l="1"/>
  <c r="E71" i="14" s="1"/>
  <c r="D8" i="19"/>
  <c r="D23" i="18"/>
  <c r="E23" i="18" s="1"/>
  <c r="D50" i="14"/>
  <c r="E50" i="14" s="1"/>
  <c r="B66" i="14"/>
  <c r="D66" i="14" s="1"/>
  <c r="E66" i="14" s="1"/>
  <c r="E8" i="19" l="1"/>
  <c r="D21" i="19"/>
  <c r="E21" i="19" s="1"/>
  <c r="B84" i="14"/>
  <c r="D84" i="14" s="1"/>
  <c r="E84" i="14" s="1"/>
</calcChain>
</file>

<file path=xl/sharedStrings.xml><?xml version="1.0" encoding="utf-8"?>
<sst xmlns="http://schemas.openxmlformats.org/spreadsheetml/2006/main" count="167" uniqueCount="138">
  <si>
    <t>Наименование</t>
  </si>
  <si>
    <t>1</t>
  </si>
  <si>
    <t>2</t>
  </si>
  <si>
    <t>3</t>
  </si>
  <si>
    <t>4</t>
  </si>
  <si>
    <t>5</t>
  </si>
  <si>
    <t>ВСЕГО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</si>
  <si>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</si>
  <si>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Оплата жилищно-коммунальных услуг отдельным категориям граждан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</si>
  <si>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</si>
  <si>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</si>
  <si>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Осуществление первичного воинского учета на территориях, где отсутствуют военные комиссариаты</t>
  </si>
  <si>
    <t>Формирование и содержание архивных фондов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</si>
  <si>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</si>
  <si>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Компенсация отдельным категориям граждан оплаты взноса на капитальный ремонт общего имущества в многоквартирном доме</t>
  </si>
  <si>
    <t>Обеспечение финансовой устойчивости муниципальных образований Калужской области</t>
  </si>
  <si>
    <t>Реализация мероприятий подпрограммы "Совершенствование и развитие сети автомобильных дорог Калужской области"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</si>
  <si>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</si>
  <si>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по обеспечению жильем молодых семей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</si>
  <si>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</si>
  <si>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</si>
  <si>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Создание условий для осуществления присмотра и ухода за детьми в муниципальных дошкольных образовательных организациях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</si>
  <si>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</si>
  <si>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Реконструкция гидротехнических сооружений</t>
  </si>
  <si>
    <t>Реализация мероприятий в области кадастровых работ, за исключением комплексных кадастровых работ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</si>
  <si>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</si>
  <si>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выплаты в связи с рождением (усыновлением) первого ребенка</t>
  </si>
  <si>
    <t>Повышение уровня привлекательности профессиональной деятельности в сфере архитектуры и градостроительства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</si>
  <si>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</si>
  <si>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</si>
  <si>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</si>
  <si>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</si>
  <si>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</si>
  <si>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</si>
  <si>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Создание виртуальных концертных залов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</si>
  <si>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</si>
  <si>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</si>
  <si>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Расходы на переселение граждан из аварийного жилищного фонда за счет средств областного бюджета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</si>
  <si>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</si>
  <si>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Организация отдыха и оздоровления детей</t>
  </si>
  <si>
    <t>Организация исполнения переданных государственных полномочий</t>
  </si>
  <si>
    <t>Осуществление деятельности по образованию патронатных семей для граждан пожилого возраста и инвалидов</t>
  </si>
  <si>
    <t>Приведение в нормативное состояние, развитие и увеличение пропускной способности сети автомобильных дорог местного значения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</si>
  <si>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</si>
  <si>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</si>
  <si>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Предоставление гражданам субсидии на оплату жилого помещения и коммунальных услуг</t>
  </si>
  <si>
    <t>Оказание социальной помощи отдельным категориям граждан, находящимся в трудной жизненной ситуации</t>
  </si>
  <si>
    <t>Стимулирование программ развития жилищного строительства субъектов Российской Федерации (строительство (реконструкция) автомобильных дорог в рамках реализации проектов по развитию территорий, предусматривающих строительство жилья)</t>
  </si>
  <si>
    <t>Стимулирование программ развития жилищного строительства субъектов Российской Федерации (строительство (реконструкция) объектов водоснабжения, водоотведения и (или) теплоснабжения в рамках реализации проектов по развитию территорий, предусматривающих строительство жилья)</t>
  </si>
  <si>
    <t>Стимулирование программ развития жилищного строительства субъектов Российской Федерации (строительство (реконструкция) объектов социальной инфраструктуры (дошкольных учреждений, образовательных учреждений, учреждений здравоохранения) в рамках реализации проектов по развитию территорий, предусматривающих строительство жилья)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</si>
  <si>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</si>
  <si>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</si>
  <si>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Поддержка творческой деятельности и техническое оснащение детских и кукольных театров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</si>
  <si>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</si>
  <si>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</si>
  <si>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Подготовка и проведение празднования на федеральном уровне памятных дат субъектов Российской Федерации</t>
  </si>
  <si>
    <t>Изготовление и установка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 воинской доблести", "Рубеж воинской доблести"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</si>
  <si>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</si>
  <si>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Реализация мероприятий по созданию и содержанию мест (площадок) накопления твердых коммунальных отходов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</si>
  <si>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</si>
  <si>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Оказание поддержки муниципальным организациям, осуществляющим спортивную подготовку в соответствии с требованиями федеральных стандартов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</si>
  <si>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</si>
  <si>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</si>
  <si>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</si>
  <si>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современной образовательной среды, обеспечивающей качество общего образования</t>
  </si>
  <si>
    <t>Создание новых мест в общеобразовательных организациях</t>
  </si>
  <si>
    <t>Создание детских технопарков "Кванториум"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</si>
  <si>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</si>
  <si>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Развитие транспортной инфраструктуры на сельских территориях</t>
  </si>
  <si>
    <t>Реализация концессионных соглашений в сфере теплоснабжения, горячего и холодного водоснабжения, водоотведения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</si>
  <si>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</si>
  <si>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Проведение комплексных кадастровых работ за счет средств областного бюджета</t>
  </si>
  <si>
    <t>Софинансирование мероприятий муниципальных программ развития малого и среднего предпринимательства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</si>
  <si>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</si>
  <si>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</si>
  <si>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Обеспечение комплексного развития сельских территорий</t>
  </si>
  <si>
    <t>Средства на обеспечение расходных обязательств муниципальных образований Калужской области</t>
  </si>
  <si>
    <t>Организация мероприятий при осуществлении деятельности по обращению с животными без владельцев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</si>
  <si>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</si>
  <si>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</si>
  <si>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</si>
  <si>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Проведение Всероссийской переписи населения 2020 года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</si>
  <si>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</si>
  <si>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</si>
  <si>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</si>
  <si>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</si>
  <si>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Оказание государственной социальной помощи на основании социального контракта отдельным категориям граждан</t>
  </si>
  <si>
    <t>Реализация мероприятий в сфере реабилитации и абилитации инвалидов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</si>
  <si>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</si>
  <si>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Реализация мероприятий по проведению инженерных изысканий, архитектурно-строительного проектирования, государственной экспертизы проектной документации и (или) результатов инженерных изысканий в целях строительства сетей инженерно-технического обеспечения и автомобильных дорог в рамках реализации проектов по развитию территорий, предусматривающих строительство жилья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</si>
  <si>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</si>
  <si>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</si>
  <si>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в рамках основного мероприятия "Поддержка культурной деятельности на территории Калужской области" ГП КО "Развитие культуры в Калужской области"</t>
  </si>
  <si>
    <t>в рамках регионального проекта "Творческие люди" ГП КО "Развитие культуры в Калужской области"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</si>
  <si>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</si>
  <si>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</si>
  <si>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</si>
  <si>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Создание новых мест в общеобразовательных организациях (выкуп школы в г. Кондрово за счет средств областного бюджета)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</si>
  <si>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</si>
  <si>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Проведение работ по построению сегментов высокоскоростной корпоративной информационно-коммуникационной сети</t>
  </si>
  <si>
    <t>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сети Интернет</t>
  </si>
  <si>
    <t>в рамках основного мероприятия "Оказание государственной поддержки органам местного самоуправления на мероприятия по дорожному хозяйству в рамках муниципальных дорожных фондов" ГП КО "Развитие дорожного хозяйства Калужской области"</t>
  </si>
  <si>
    <t>в рамках основного мероприятия "Оказание государственной поддержки органам местного самоуправления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ремонт" ГП КО "Развитие дорожного хозяйства Калужской области"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</si>
  <si>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</si>
  <si>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областного бюджета)</t>
  </si>
  <si>
    <t>Субсидия на проведение комплексных кадастровых работ</t>
  </si>
  <si>
    <t>Обеспечение социальных выплат, пособий, компенсаций детям и семьям с детьми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</si>
  <si>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</si>
  <si>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Осуществление ежемесячных выплат на детей в возрасте от трех до семи лет включительно</t>
  </si>
  <si>
    <t>в рамках основного мероприятия "Обеспечение социальных выплат, пособий, компенсаций детям, семьям с детьми" ГП КО "Семья и дети Калужской области"</t>
  </si>
  <si>
    <t>в рамках регионального проекта "Финансовая поддержка семей при рождении детей" ГП КО "Семья и дети Калужской области"</t>
  </si>
  <si>
    <t>Увеличение общей площади жилых помещений при строительстве муниципального жилья, предоставляемого по договору найма жилого помещения</t>
  </si>
  <si>
    <t>в рамках основного мероприятия "Улучшение жилищных условий граждан, проживающих на сельских территориях" ГП КО "Комплексное развитие сельских территорий в Калужской области"</t>
  </si>
  <si>
    <t>в рамках основного мероприятия "Строительство жилья, предоставляемого по договору найма жилого помещения"</t>
  </si>
  <si>
    <t>в рамках основного мероприятия "Строительство жилья, предоставляемого по договору найма жилого помещения" ГП КО "Комплексное развитие сельских территорий в Калужской области"</t>
  </si>
  <si>
    <t>подпрограмма "Создание условий для обеспечения доступным и комфортным жильем сельского населения" ГП КО "Комплексное развитие сельских территорий в Калужской области"</t>
  </si>
  <si>
    <t>в рамках основного мероприятия "Улучшение жилищных условий граждан, проживающих на сельских территориях"</t>
  </si>
  <si>
    <t>в рамках основного мероприятия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</si>
  <si>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подпрограмма "Создание и развитие инфраструктуры на сельских территориях"</t>
  </si>
  <si>
    <t>Реализация мероприятий в рамках подпрограммы "Создание и развитие инфраструктуры на сельских территориях"</t>
  </si>
  <si>
    <t>Проектирование объектов, входящих в состав проектов комплексного развития сельских территорий (сельских агломераций)</t>
  </si>
  <si>
    <t>в рамках основного мероприятия "Создание современного облика сельских территорий"</t>
  </si>
  <si>
    <t>за счет средств резервного фонда Правительства Российской Федерации</t>
  </si>
  <si>
    <t>Реализация инициативных проектов</t>
  </si>
  <si>
    <t>Осуществление переданных полномочий Российской Федерации на государственную регистрацию актов гражданского состояния</t>
  </si>
  <si>
    <t>Поправки
(тыс. руб.)</t>
  </si>
  <si>
    <t>Бюджетные ассигнования с учётом поправок
(тыс. руб.)</t>
  </si>
  <si>
    <t>Темп роста
(%)</t>
  </si>
  <si>
    <t>Приложение 4 к заключению на проект закона Калужской области  "О внесении изменений в Закон Калужской области "Об областном бюджете на 2021 год и на плановый период 2022 и 2023 годов"</t>
  </si>
  <si>
    <t>Бюджетные ассигнования согласно Закону о бюджете
(тыс. руб.)</t>
  </si>
  <si>
    <t>Изменение структуры межбюджетных субсидий из областного бюджета в 2021 году</t>
  </si>
  <si>
    <t>Изменение структуры иных межбюджетных трансфертов из областного бюджета в 2021 году</t>
  </si>
  <si>
    <t>Приложение 5 к заключению на проект закона Калужской области  "О внесении изменений в Закон Калужской области "Об областном бюджете на 2021 год и на плановый период 2022 и 2023 годов"</t>
  </si>
  <si>
    <t>Приложение 6 к заключению на проект закона Калужской области  "О внесении изменений в Закон Калужской области "Об областном бюджете на 2021 год и на плановый период 2022 и 2023 годов"</t>
  </si>
  <si>
    <t>Оснащение объектов спортивной инфраструктуры спортивно-технологическим оборудованием (предоставление субсидий муниципальным образованиям на создание или модернизацию физкультурно-оздоровительных комплексов открытого типа)</t>
  </si>
  <si>
    <t>в рамках основного мероприятия "Благоустройство сельских территорий"</t>
  </si>
  <si>
    <t>---</t>
  </si>
  <si>
    <t>Изменение структуры субвенций из областного бюджета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</si>
</sst>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2"/>
      <color rgb="FF000000"/>
      <name val="Times New Roman"/>
      <family val="2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Arial Cyr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2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3" fillId="0" borderId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1" fillId="0" borderId="0">
      <alignment horizontal="left" vertical="top" wrapText="1"/>
    </xf>
    <xf numFmtId="0" fontId="22" fillId="0" borderId="0">
      <alignment horizontal="center" wrapText="1"/>
    </xf>
    <xf numFmtId="0" fontId="21" fillId="0" borderId="0">
      <alignment wrapText="1"/>
    </xf>
    <xf numFmtId="0" fontId="21" fillId="0" borderId="0">
      <alignment horizontal="right"/>
    </xf>
    <xf numFmtId="0" fontId="23" fillId="36" borderId="11">
      <alignment horizontal="center" vertical="center" wrapText="1"/>
    </xf>
    <xf numFmtId="0" fontId="24" fillId="37" borderId="11">
      <alignment horizontal="center" vertical="center" shrinkToFit="1"/>
    </xf>
    <xf numFmtId="0" fontId="23" fillId="37" borderId="11">
      <alignment horizontal="center" vertical="center" wrapText="1"/>
    </xf>
    <xf numFmtId="49" fontId="23" fillId="36" borderId="11">
      <alignment horizontal="left" wrapText="1"/>
    </xf>
    <xf numFmtId="49" fontId="25" fillId="36" borderId="11">
      <alignment horizontal="left" wrapText="1"/>
    </xf>
    <xf numFmtId="49" fontId="25" fillId="37" borderId="11">
      <alignment wrapText="1"/>
    </xf>
    <xf numFmtId="49" fontId="23" fillId="37" borderId="11">
      <alignment horizontal="left" wrapText="1"/>
    </xf>
    <xf numFmtId="0" fontId="23" fillId="37" borderId="11">
      <alignment horizontal="left"/>
    </xf>
    <xf numFmtId="49" fontId="25" fillId="36" borderId="11">
      <alignment horizontal="center" wrapText="1"/>
    </xf>
    <xf numFmtId="49" fontId="23" fillId="37" borderId="11">
      <alignment horizontal="center" wrapText="1"/>
    </xf>
    <xf numFmtId="49" fontId="25" fillId="37" borderId="11">
      <alignment horizontal="center" wrapText="1"/>
    </xf>
    <xf numFmtId="4" fontId="23" fillId="37" borderId="11">
      <alignment horizontal="right" shrinkToFit="1"/>
    </xf>
    <xf numFmtId="4" fontId="25" fillId="37" borderId="11">
      <alignment horizontal="right" shrinkToFit="1"/>
    </xf>
    <xf numFmtId="4" fontId="23" fillId="37" borderId="11">
      <alignment horizontal="right" vertical="top" shrinkToFit="1"/>
    </xf>
    <xf numFmtId="0" fontId="3" fillId="0" borderId="0"/>
    <xf numFmtId="0" fontId="3" fillId="0" borderId="0"/>
    <xf numFmtId="0" fontId="3" fillId="0" borderId="0"/>
    <xf numFmtId="0" fontId="26" fillId="0" borderId="0">
      <alignment vertical="top" wrapText="1"/>
    </xf>
    <xf numFmtId="0" fontId="3" fillId="0" borderId="0"/>
    <xf numFmtId="0" fontId="3" fillId="0" borderId="0"/>
    <xf numFmtId="0" fontId="26" fillId="0" borderId="0">
      <alignment vertical="top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38" borderId="12" applyNumberFormat="0" applyFont="0" applyAlignment="0" applyProtection="0"/>
    <xf numFmtId="0" fontId="4" fillId="38" borderId="12" applyNumberFormat="0" applyFont="0" applyAlignment="0" applyProtection="0"/>
    <xf numFmtId="0" fontId="1" fillId="0" borderId="0"/>
    <xf numFmtId="0" fontId="27" fillId="0" borderId="0"/>
    <xf numFmtId="0" fontId="23" fillId="37" borderId="11">
      <alignment horizontal="center" vertical="center" wrapText="1"/>
    </xf>
    <xf numFmtId="0" fontId="28" fillId="0" borderId="11">
      <alignment horizontal="center" vertical="center" shrinkToFit="1"/>
    </xf>
    <xf numFmtId="49" fontId="23" fillId="0" borderId="11">
      <alignment horizontal="left" vertical="center" wrapText="1"/>
    </xf>
    <xf numFmtId="49" fontId="25" fillId="0" borderId="11">
      <alignment horizontal="left" vertical="center" wrapText="1"/>
    </xf>
    <xf numFmtId="0" fontId="22" fillId="0" borderId="11">
      <alignment horizontal="left"/>
    </xf>
    <xf numFmtId="0" fontId="21" fillId="0" borderId="13"/>
    <xf numFmtId="49" fontId="23" fillId="0" borderId="11">
      <alignment horizontal="center" vertical="center" wrapText="1"/>
    </xf>
    <xf numFmtId="49" fontId="25" fillId="0" borderId="11">
      <alignment horizontal="center" vertical="center" wrapText="1"/>
    </xf>
    <xf numFmtId="0" fontId="23" fillId="0" borderId="11">
      <alignment horizontal="center" vertical="center" wrapText="1"/>
    </xf>
    <xf numFmtId="0" fontId="21" fillId="0" borderId="0">
      <alignment horizontal="left" wrapText="1"/>
    </xf>
    <xf numFmtId="4" fontId="23" fillId="0" borderId="11">
      <alignment horizontal="center" vertical="center" shrinkToFit="1"/>
    </xf>
    <xf numFmtId="4" fontId="25" fillId="0" borderId="11">
      <alignment horizontal="center" vertical="center" shrinkToFit="1"/>
    </xf>
    <xf numFmtId="4" fontId="22" fillId="0" borderId="11">
      <alignment horizontal="right" vertical="top" shrinkToFit="1"/>
    </xf>
    <xf numFmtId="0" fontId="21" fillId="0" borderId="0">
      <alignment horizontal="left" vertical="top" wrapText="1"/>
    </xf>
    <xf numFmtId="0" fontId="22" fillId="0" borderId="0">
      <alignment horizontal="center" wrapText="1"/>
    </xf>
    <xf numFmtId="0" fontId="22" fillId="0" borderId="0">
      <alignment horizontal="center"/>
    </xf>
    <xf numFmtId="0" fontId="21" fillId="0" borderId="0">
      <alignment wrapText="1"/>
    </xf>
    <xf numFmtId="0" fontId="21" fillId="0" borderId="0">
      <alignment horizontal="right"/>
    </xf>
    <xf numFmtId="0" fontId="21" fillId="0" borderId="0"/>
    <xf numFmtId="0" fontId="21" fillId="0" borderId="14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30" fillId="39" borderId="0"/>
    <xf numFmtId="0" fontId="30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31" fillId="0" borderId="10" xfId="0" applyFont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42" applyFont="1" applyFill="1" applyBorder="1" applyAlignment="1">
      <alignment horizontal="right" vertical="center"/>
    </xf>
    <xf numFmtId="0" fontId="31" fillId="0" borderId="0" xfId="42" applyFont="1" applyFill="1" applyBorder="1" applyAlignment="1">
      <alignment horizontal="center" vertical="center" wrapText="1"/>
    </xf>
    <xf numFmtId="49" fontId="31" fillId="0" borderId="10" xfId="0" applyNumberFormat="1" applyFont="1" applyFill="1" applyBorder="1" applyAlignment="1">
      <alignment horizontal="center" vertical="center" wrapText="1"/>
    </xf>
    <xf numFmtId="164" fontId="32" fillId="40" borderId="10" xfId="0" applyNumberFormat="1" applyFont="1" applyFill="1" applyBorder="1" applyAlignment="1">
      <alignment horizontal="right"/>
    </xf>
    <xf numFmtId="0" fontId="32" fillId="40" borderId="0" xfId="0" applyFont="1" applyFill="1"/>
    <xf numFmtId="0" fontId="32" fillId="40" borderId="10" xfId="0" applyNumberFormat="1" applyFont="1" applyFill="1" applyBorder="1" applyAlignment="1">
      <alignment vertical="center" wrapText="1"/>
    </xf>
    <xf numFmtId="0" fontId="31" fillId="0" borderId="10" xfId="0" applyNumberFormat="1" applyFont="1" applyBorder="1" applyAlignment="1">
      <alignment vertical="center" wrapText="1"/>
    </xf>
    <xf numFmtId="164" fontId="31" fillId="40" borderId="10" xfId="0" applyNumberFormat="1" applyFont="1" applyFill="1" applyBorder="1" applyAlignment="1">
      <alignment horizontal="right"/>
    </xf>
    <xf numFmtId="0" fontId="32" fillId="0" borderId="0" xfId="0" applyFont="1"/>
    <xf numFmtId="0" fontId="33" fillId="37" borderId="10" xfId="100" applyNumberFormat="1" applyFont="1" applyBorder="1" applyAlignment="1" applyProtection="1">
      <alignment horizontal="center" vertical="center" wrapText="1"/>
    </xf>
    <xf numFmtId="0" fontId="32" fillId="0" borderId="0" xfId="128" applyNumberFormat="1" applyFont="1" applyFill="1" applyBorder="1" applyAlignment="1" applyProtection="1">
      <alignment vertical="center" wrapText="1"/>
    </xf>
    <xf numFmtId="0" fontId="32" fillId="0" borderId="0" xfId="42" applyFont="1" applyFill="1" applyBorder="1" applyAlignment="1">
      <alignment vertical="center"/>
    </xf>
    <xf numFmtId="0" fontId="32" fillId="40" borderId="10" xfId="0" applyFont="1" applyFill="1" applyBorder="1" applyAlignment="1">
      <alignment horizontal="left" vertical="center" wrapText="1"/>
    </xf>
    <xf numFmtId="164" fontId="32" fillId="0" borderId="10" xfId="0" applyNumberFormat="1" applyFont="1" applyFill="1" applyBorder="1" applyAlignment="1">
      <alignment horizontal="right"/>
    </xf>
    <xf numFmtId="165" fontId="32" fillId="0" borderId="0" xfId="0" applyNumberFormat="1" applyFont="1" applyFill="1"/>
    <xf numFmtId="49" fontId="32" fillId="40" borderId="10" xfId="0" applyNumberFormat="1" applyFont="1" applyFill="1" applyBorder="1" applyAlignment="1">
      <alignment horizontal="left" vertical="center" wrapText="1"/>
    </xf>
    <xf numFmtId="4" fontId="32" fillId="40" borderId="10" xfId="0" applyNumberFormat="1" applyFont="1" applyFill="1" applyBorder="1" applyAlignment="1">
      <alignment horizontal="right"/>
    </xf>
    <xf numFmtId="0" fontId="32" fillId="40" borderId="10" xfId="0" quotePrefix="1" applyFont="1" applyFill="1" applyBorder="1" applyAlignment="1">
      <alignment horizontal="left" vertical="center" wrapText="1"/>
    </xf>
    <xf numFmtId="0" fontId="32" fillId="40" borderId="10" xfId="0" applyFont="1" applyFill="1" applyBorder="1" applyAlignment="1">
      <alignment horizontal="left" vertical="center" wrapText="1" indent="1"/>
    </xf>
    <xf numFmtId="49" fontId="32" fillId="40" borderId="10" xfId="0" applyNumberFormat="1" applyFont="1" applyFill="1" applyBorder="1" applyAlignment="1">
      <alignment horizontal="left" vertical="center" wrapText="1" indent="1"/>
    </xf>
    <xf numFmtId="49" fontId="32" fillId="40" borderId="10" xfId="0" applyNumberFormat="1" applyFont="1" applyFill="1" applyBorder="1" applyAlignment="1">
      <alignment horizontal="left" vertical="center" wrapText="1" indent="2"/>
    </xf>
    <xf numFmtId="0" fontId="31" fillId="0" borderId="10" xfId="0" applyFont="1" applyBorder="1" applyAlignment="1">
      <alignment vertical="center" wrapText="1"/>
    </xf>
    <xf numFmtId="164" fontId="31" fillId="0" borderId="10" xfId="0" applyNumberFormat="1" applyFont="1" applyFill="1" applyBorder="1" applyAlignment="1">
      <alignment horizontal="right"/>
    </xf>
    <xf numFmtId="0" fontId="34" fillId="0" borderId="0" xfId="0" applyFont="1"/>
    <xf numFmtId="0" fontId="32" fillId="40" borderId="10" xfId="0" applyFont="1" applyFill="1" applyBorder="1" applyAlignment="1">
      <alignment vertical="center" wrapText="1"/>
    </xf>
    <xf numFmtId="0" fontId="31" fillId="40" borderId="10" xfId="0" applyFont="1" applyFill="1" applyBorder="1" applyAlignment="1">
      <alignment vertical="center" wrapText="1"/>
    </xf>
    <xf numFmtId="0" fontId="32" fillId="40" borderId="10" xfId="0" applyNumberFormat="1" applyFont="1" applyFill="1" applyBorder="1" applyAlignment="1">
      <alignment horizontal="left" vertical="center" wrapText="1" indent="1"/>
    </xf>
    <xf numFmtId="164" fontId="34" fillId="0" borderId="0" xfId="0" applyNumberFormat="1" applyFont="1"/>
    <xf numFmtId="164" fontId="32" fillId="40" borderId="10" xfId="0" quotePrefix="1" applyNumberFormat="1" applyFont="1" applyFill="1" applyBorder="1" applyAlignment="1">
      <alignment horizontal="right"/>
    </xf>
    <xf numFmtId="0" fontId="31" fillId="0" borderId="0" xfId="128" applyNumberFormat="1" applyFont="1" applyFill="1" applyBorder="1" applyAlignment="1" applyProtection="1">
      <alignment horizontal="center" vertical="center" wrapText="1"/>
    </xf>
    <xf numFmtId="0" fontId="32" fillId="0" borderId="0" xfId="128" applyNumberFormat="1" applyFont="1" applyFill="1" applyBorder="1" applyAlignment="1" applyProtection="1">
      <alignment horizontal="left" vertical="center" wrapText="1"/>
    </xf>
    <xf numFmtId="0" fontId="32" fillId="0" borderId="0" xfId="128" applyNumberFormat="1" applyFont="1" applyFill="1" applyBorder="1" applyAlignment="1" applyProtection="1">
      <alignment vertical="center" wrapText="1"/>
    </xf>
  </cellXfs>
  <cellStyles count="129">
    <cellStyle name="20% — акцент1" xfId="1" builtinId="30" customBuiltin="1"/>
    <cellStyle name="20% - Акцент1 2" xfId="43"/>
    <cellStyle name="20% — акцент2" xfId="2" builtinId="34" customBuiltin="1"/>
    <cellStyle name="20% - Акцент2 2" xfId="44"/>
    <cellStyle name="20% — акцент3" xfId="3" builtinId="38" customBuiltin="1"/>
    <cellStyle name="20% - Акцент3 2" xfId="45"/>
    <cellStyle name="20% — акцент4" xfId="4" builtinId="42" customBuiltin="1"/>
    <cellStyle name="20% - Акцент4 2" xfId="46"/>
    <cellStyle name="20% — акцент5" xfId="5" builtinId="46" customBuiltin="1"/>
    <cellStyle name="20% - Акцент5 2" xfId="47"/>
    <cellStyle name="20% — акцент6" xfId="6" builtinId="50" customBuiltin="1"/>
    <cellStyle name="20% - Акцент6 2" xfId="48"/>
    <cellStyle name="40% — акцент1" xfId="7" builtinId="31" customBuiltin="1"/>
    <cellStyle name="40% - Акцент1 2" xfId="49"/>
    <cellStyle name="40% — акцент2" xfId="8" builtinId="35" customBuiltin="1"/>
    <cellStyle name="40% - Акцент2 2" xfId="50"/>
    <cellStyle name="40% — акцент3" xfId="9" builtinId="39" customBuiltin="1"/>
    <cellStyle name="40% - Акцент3 2" xfId="51"/>
    <cellStyle name="40% — акцент4" xfId="10" builtinId="43" customBuiltin="1"/>
    <cellStyle name="40% - Акцент4 2" xfId="52"/>
    <cellStyle name="40% — акцент5" xfId="11" builtinId="47" customBuiltin="1"/>
    <cellStyle name="40% - Акцент5 2" xfId="53"/>
    <cellStyle name="40% — акцент6" xfId="12" builtinId="51" customBuiltin="1"/>
    <cellStyle name="40% - Акцент6 2" xfId="54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br" xfId="120"/>
    <cellStyle name="col" xfId="121"/>
    <cellStyle name="style0" xfId="122"/>
    <cellStyle name="td" xfId="123"/>
    <cellStyle name="tr" xfId="124"/>
    <cellStyle name="xl21" xfId="125"/>
    <cellStyle name="xl22" xfId="55"/>
    <cellStyle name="xl22 2" xfId="100"/>
    <cellStyle name="xl23" xfId="56"/>
    <cellStyle name="xl23 2" xfId="101"/>
    <cellStyle name="xl24" xfId="102"/>
    <cellStyle name="xl25" xfId="57"/>
    <cellStyle name="xl25 2" xfId="103"/>
    <cellStyle name="xl26" xfId="58"/>
    <cellStyle name="xl26 2" xfId="104"/>
    <cellStyle name="xl27" xfId="59"/>
    <cellStyle name="xl27 2" xfId="105"/>
    <cellStyle name="xl28" xfId="60"/>
    <cellStyle name="xl28 2" xfId="61"/>
    <cellStyle name="xl28 3" xfId="106"/>
    <cellStyle name="xl29" xfId="62"/>
    <cellStyle name="xl29 2" xfId="107"/>
    <cellStyle name="xl30" xfId="63"/>
    <cellStyle name="xl30 2" xfId="126"/>
    <cellStyle name="xl31" xfId="64"/>
    <cellStyle name="xl31 2" xfId="65"/>
    <cellStyle name="xl31 3" xfId="108"/>
    <cellStyle name="xl32" xfId="66"/>
    <cellStyle name="xl32 2" xfId="109"/>
    <cellStyle name="xl33" xfId="67"/>
    <cellStyle name="xl33 2" xfId="110"/>
    <cellStyle name="xl34" xfId="111"/>
    <cellStyle name="xl35" xfId="68"/>
    <cellStyle name="xl35 2" xfId="112"/>
    <cellStyle name="xl36" xfId="69"/>
    <cellStyle name="xl36 2" xfId="113"/>
    <cellStyle name="xl37" xfId="114"/>
    <cellStyle name="xl38" xfId="70"/>
    <cellStyle name="xl38 2" xfId="115"/>
    <cellStyle name="xl39" xfId="71"/>
    <cellStyle name="xl39 2" xfId="116"/>
    <cellStyle name="xl40" xfId="72"/>
    <cellStyle name="xl40 2" xfId="117"/>
    <cellStyle name="xl41" xfId="118"/>
    <cellStyle name="xl42" xfId="119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" xfId="73"/>
    <cellStyle name="Обычный 11" xfId="74"/>
    <cellStyle name="Обычный 12" xfId="75"/>
    <cellStyle name="Обычный 13" xfId="76"/>
    <cellStyle name="Обычный 14" xfId="77"/>
    <cellStyle name="Обычный 15" xfId="78"/>
    <cellStyle name="Обычный 16" xfId="79"/>
    <cellStyle name="Обычный 17" xfId="98"/>
    <cellStyle name="Обычный 2" xfId="80"/>
    <cellStyle name="Обычный 2 2" xfId="81"/>
    <cellStyle name="Обычный 2 2 2" xfId="82"/>
    <cellStyle name="Обычный 2 3" xfId="83"/>
    <cellStyle name="Обычный 2 4" xfId="84"/>
    <cellStyle name="Обычный 2 5" xfId="85"/>
    <cellStyle name="Обычный 2 6" xfId="99"/>
    <cellStyle name="Обычный 3" xfId="86"/>
    <cellStyle name="Обычный 3 2" xfId="87"/>
    <cellStyle name="Обычный 3 2 2" xfId="88"/>
    <cellStyle name="Обычный 3 3" xfId="89"/>
    <cellStyle name="Обычный 3 4" xfId="127"/>
    <cellStyle name="Обычный 4" xfId="90"/>
    <cellStyle name="Обычный 5" xfId="91"/>
    <cellStyle name="Обычный 6" xfId="92"/>
    <cellStyle name="Обычный 7" xfId="93"/>
    <cellStyle name="Обычный 8" xfId="94"/>
    <cellStyle name="Обычный 9" xfId="95"/>
    <cellStyle name="Обычный_3" xfId="128"/>
    <cellStyle name="Обычный_ОЦП по наименованиям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имечание 2" xfId="96"/>
    <cellStyle name="Примечание 3" xfId="97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E157"/>
  <sheetViews>
    <sheetView tabSelected="1" zoomScale="80" zoomScaleNormal="80" workbookViewId="0">
      <pane ySplit="6" topLeftCell="A7" activePane="bottomLeft" state="frozen"/>
      <selection pane="bottomLeft"/>
    </sheetView>
  </sheetViews>
  <sheetFormatPr defaultRowHeight="15.75" x14ac:dyDescent="0.25"/>
  <cols>
    <col min="1" max="1" width="87.7109375" style="11" customWidth="1"/>
    <col min="2" max="2" width="20.42578125" style="11" customWidth="1"/>
    <col min="3" max="3" width="13.85546875" style="11" customWidth="1"/>
    <col min="4" max="4" width="20.85546875" style="11" customWidth="1"/>
    <col min="5" max="5" width="14.28515625" style="11" customWidth="1"/>
    <col min="6" max="250" width="9.140625" style="11"/>
    <col min="251" max="251" width="45.85546875" style="11" customWidth="1"/>
    <col min="252" max="253" width="13.7109375" style="11" bestFit="1" customWidth="1"/>
    <col min="254" max="254" width="13.85546875" style="11" bestFit="1" customWidth="1"/>
    <col min="255" max="255" width="13.140625" style="11" bestFit="1" customWidth="1"/>
    <col min="256" max="256" width="12.7109375" style="11" bestFit="1" customWidth="1"/>
    <col min="257" max="257" width="15" style="11" bestFit="1" customWidth="1"/>
    <col min="258" max="258" width="14.5703125" style="11" bestFit="1" customWidth="1"/>
    <col min="259" max="506" width="9.140625" style="11"/>
    <col min="507" max="507" width="45.85546875" style="11" customWidth="1"/>
    <col min="508" max="509" width="13.7109375" style="11" bestFit="1" customWidth="1"/>
    <col min="510" max="510" width="13.85546875" style="11" bestFit="1" customWidth="1"/>
    <col min="511" max="511" width="13.140625" style="11" bestFit="1" customWidth="1"/>
    <col min="512" max="512" width="12.7109375" style="11" bestFit="1" customWidth="1"/>
    <col min="513" max="513" width="15" style="11" bestFit="1" customWidth="1"/>
    <col min="514" max="514" width="14.5703125" style="11" bestFit="1" customWidth="1"/>
    <col min="515" max="762" width="9.140625" style="11"/>
    <col min="763" max="763" width="45.85546875" style="11" customWidth="1"/>
    <col min="764" max="765" width="13.7109375" style="11" bestFit="1" customWidth="1"/>
    <col min="766" max="766" width="13.85546875" style="11" bestFit="1" customWidth="1"/>
    <col min="767" max="767" width="13.140625" style="11" bestFit="1" customWidth="1"/>
    <col min="768" max="768" width="12.7109375" style="11" bestFit="1" customWidth="1"/>
    <col min="769" max="769" width="15" style="11" bestFit="1" customWidth="1"/>
    <col min="770" max="770" width="14.5703125" style="11" bestFit="1" customWidth="1"/>
    <col min="771" max="1018" width="9.140625" style="11"/>
    <col min="1019" max="1019" width="45.85546875" style="11" customWidth="1"/>
    <col min="1020" max="1021" width="13.7109375" style="11" bestFit="1" customWidth="1"/>
    <col min="1022" max="1022" width="13.85546875" style="11" bestFit="1" customWidth="1"/>
    <col min="1023" max="1023" width="13.140625" style="11" bestFit="1" customWidth="1"/>
    <col min="1024" max="1024" width="12.7109375" style="11" bestFit="1" customWidth="1"/>
    <col min="1025" max="1025" width="15" style="11" bestFit="1" customWidth="1"/>
    <col min="1026" max="1026" width="14.5703125" style="11" bestFit="1" customWidth="1"/>
    <col min="1027" max="1274" width="9.140625" style="11"/>
    <col min="1275" max="1275" width="45.85546875" style="11" customWidth="1"/>
    <col min="1276" max="1277" width="13.7109375" style="11" bestFit="1" customWidth="1"/>
    <col min="1278" max="1278" width="13.85546875" style="11" bestFit="1" customWidth="1"/>
    <col min="1279" max="1279" width="13.140625" style="11" bestFit="1" customWidth="1"/>
    <col min="1280" max="1280" width="12.7109375" style="11" bestFit="1" customWidth="1"/>
    <col min="1281" max="1281" width="15" style="11" bestFit="1" customWidth="1"/>
    <col min="1282" max="1282" width="14.5703125" style="11" bestFit="1" customWidth="1"/>
    <col min="1283" max="1530" width="9.140625" style="11"/>
    <col min="1531" max="1531" width="45.85546875" style="11" customWidth="1"/>
    <col min="1532" max="1533" width="13.7109375" style="11" bestFit="1" customWidth="1"/>
    <col min="1534" max="1534" width="13.85546875" style="11" bestFit="1" customWidth="1"/>
    <col min="1535" max="1535" width="13.140625" style="11" bestFit="1" customWidth="1"/>
    <col min="1536" max="1536" width="12.7109375" style="11" bestFit="1" customWidth="1"/>
    <col min="1537" max="1537" width="15" style="11" bestFit="1" customWidth="1"/>
    <col min="1538" max="1538" width="14.5703125" style="11" bestFit="1" customWidth="1"/>
    <col min="1539" max="1786" width="9.140625" style="11"/>
    <col min="1787" max="1787" width="45.85546875" style="11" customWidth="1"/>
    <col min="1788" max="1789" width="13.7109375" style="11" bestFit="1" customWidth="1"/>
    <col min="1790" max="1790" width="13.85546875" style="11" bestFit="1" customWidth="1"/>
    <col min="1791" max="1791" width="13.140625" style="11" bestFit="1" customWidth="1"/>
    <col min="1792" max="1792" width="12.7109375" style="11" bestFit="1" customWidth="1"/>
    <col min="1793" max="1793" width="15" style="11" bestFit="1" customWidth="1"/>
    <col min="1794" max="1794" width="14.5703125" style="11" bestFit="1" customWidth="1"/>
    <col min="1795" max="2042" width="9.140625" style="11"/>
    <col min="2043" max="2043" width="45.85546875" style="11" customWidth="1"/>
    <col min="2044" max="2045" width="13.7109375" style="11" bestFit="1" customWidth="1"/>
    <col min="2046" max="2046" width="13.85546875" style="11" bestFit="1" customWidth="1"/>
    <col min="2047" max="2047" width="13.140625" style="11" bestFit="1" customWidth="1"/>
    <col min="2048" max="2048" width="12.7109375" style="11" bestFit="1" customWidth="1"/>
    <col min="2049" max="2049" width="15" style="11" bestFit="1" customWidth="1"/>
    <col min="2050" max="2050" width="14.5703125" style="11" bestFit="1" customWidth="1"/>
    <col min="2051" max="2298" width="9.140625" style="11"/>
    <col min="2299" max="2299" width="45.85546875" style="11" customWidth="1"/>
    <col min="2300" max="2301" width="13.7109375" style="11" bestFit="1" customWidth="1"/>
    <col min="2302" max="2302" width="13.85546875" style="11" bestFit="1" customWidth="1"/>
    <col min="2303" max="2303" width="13.140625" style="11" bestFit="1" customWidth="1"/>
    <col min="2304" max="2304" width="12.7109375" style="11" bestFit="1" customWidth="1"/>
    <col min="2305" max="2305" width="15" style="11" bestFit="1" customWidth="1"/>
    <col min="2306" max="2306" width="14.5703125" style="11" bestFit="1" customWidth="1"/>
    <col min="2307" max="2554" width="9.140625" style="11"/>
    <col min="2555" max="2555" width="45.85546875" style="11" customWidth="1"/>
    <col min="2556" max="2557" width="13.7109375" style="11" bestFit="1" customWidth="1"/>
    <col min="2558" max="2558" width="13.85546875" style="11" bestFit="1" customWidth="1"/>
    <col min="2559" max="2559" width="13.140625" style="11" bestFit="1" customWidth="1"/>
    <col min="2560" max="2560" width="12.7109375" style="11" bestFit="1" customWidth="1"/>
    <col min="2561" max="2561" width="15" style="11" bestFit="1" customWidth="1"/>
    <col min="2562" max="2562" width="14.5703125" style="11" bestFit="1" customWidth="1"/>
    <col min="2563" max="2810" width="9.140625" style="11"/>
    <col min="2811" max="2811" width="45.85546875" style="11" customWidth="1"/>
    <col min="2812" max="2813" width="13.7109375" style="11" bestFit="1" customWidth="1"/>
    <col min="2814" max="2814" width="13.85546875" style="11" bestFit="1" customWidth="1"/>
    <col min="2815" max="2815" width="13.140625" style="11" bestFit="1" customWidth="1"/>
    <col min="2816" max="2816" width="12.7109375" style="11" bestFit="1" customWidth="1"/>
    <col min="2817" max="2817" width="15" style="11" bestFit="1" customWidth="1"/>
    <col min="2818" max="2818" width="14.5703125" style="11" bestFit="1" customWidth="1"/>
    <col min="2819" max="3066" width="9.140625" style="11"/>
    <col min="3067" max="3067" width="45.85546875" style="11" customWidth="1"/>
    <col min="3068" max="3069" width="13.7109375" style="11" bestFit="1" customWidth="1"/>
    <col min="3070" max="3070" width="13.85546875" style="11" bestFit="1" customWidth="1"/>
    <col min="3071" max="3071" width="13.140625" style="11" bestFit="1" customWidth="1"/>
    <col min="3072" max="3072" width="12.7109375" style="11" bestFit="1" customWidth="1"/>
    <col min="3073" max="3073" width="15" style="11" bestFit="1" customWidth="1"/>
    <col min="3074" max="3074" width="14.5703125" style="11" bestFit="1" customWidth="1"/>
    <col min="3075" max="3322" width="9.140625" style="11"/>
    <col min="3323" max="3323" width="45.85546875" style="11" customWidth="1"/>
    <col min="3324" max="3325" width="13.7109375" style="11" bestFit="1" customWidth="1"/>
    <col min="3326" max="3326" width="13.85546875" style="11" bestFit="1" customWidth="1"/>
    <col min="3327" max="3327" width="13.140625" style="11" bestFit="1" customWidth="1"/>
    <col min="3328" max="3328" width="12.7109375" style="11" bestFit="1" customWidth="1"/>
    <col min="3329" max="3329" width="15" style="11" bestFit="1" customWidth="1"/>
    <col min="3330" max="3330" width="14.5703125" style="11" bestFit="1" customWidth="1"/>
    <col min="3331" max="3578" width="9.140625" style="11"/>
    <col min="3579" max="3579" width="45.85546875" style="11" customWidth="1"/>
    <col min="3580" max="3581" width="13.7109375" style="11" bestFit="1" customWidth="1"/>
    <col min="3582" max="3582" width="13.85546875" style="11" bestFit="1" customWidth="1"/>
    <col min="3583" max="3583" width="13.140625" style="11" bestFit="1" customWidth="1"/>
    <col min="3584" max="3584" width="12.7109375" style="11" bestFit="1" customWidth="1"/>
    <col min="3585" max="3585" width="15" style="11" bestFit="1" customWidth="1"/>
    <col min="3586" max="3586" width="14.5703125" style="11" bestFit="1" customWidth="1"/>
    <col min="3587" max="3834" width="9.140625" style="11"/>
    <col min="3835" max="3835" width="45.85546875" style="11" customWidth="1"/>
    <col min="3836" max="3837" width="13.7109375" style="11" bestFit="1" customWidth="1"/>
    <col min="3838" max="3838" width="13.85546875" style="11" bestFit="1" customWidth="1"/>
    <col min="3839" max="3839" width="13.140625" style="11" bestFit="1" customWidth="1"/>
    <col min="3840" max="3840" width="12.7109375" style="11" bestFit="1" customWidth="1"/>
    <col min="3841" max="3841" width="15" style="11" bestFit="1" customWidth="1"/>
    <col min="3842" max="3842" width="14.5703125" style="11" bestFit="1" customWidth="1"/>
    <col min="3843" max="4090" width="9.140625" style="11"/>
    <col min="4091" max="4091" width="45.85546875" style="11" customWidth="1"/>
    <col min="4092" max="4093" width="13.7109375" style="11" bestFit="1" customWidth="1"/>
    <col min="4094" max="4094" width="13.85546875" style="11" bestFit="1" customWidth="1"/>
    <col min="4095" max="4095" width="13.140625" style="11" bestFit="1" customWidth="1"/>
    <col min="4096" max="4096" width="12.7109375" style="11" bestFit="1" customWidth="1"/>
    <col min="4097" max="4097" width="15" style="11" bestFit="1" customWidth="1"/>
    <col min="4098" max="4098" width="14.5703125" style="11" bestFit="1" customWidth="1"/>
    <col min="4099" max="4346" width="9.140625" style="11"/>
    <col min="4347" max="4347" width="45.85546875" style="11" customWidth="1"/>
    <col min="4348" max="4349" width="13.7109375" style="11" bestFit="1" customWidth="1"/>
    <col min="4350" max="4350" width="13.85546875" style="11" bestFit="1" customWidth="1"/>
    <col min="4351" max="4351" width="13.140625" style="11" bestFit="1" customWidth="1"/>
    <col min="4352" max="4352" width="12.7109375" style="11" bestFit="1" customWidth="1"/>
    <col min="4353" max="4353" width="15" style="11" bestFit="1" customWidth="1"/>
    <col min="4354" max="4354" width="14.5703125" style="11" bestFit="1" customWidth="1"/>
    <col min="4355" max="4602" width="9.140625" style="11"/>
    <col min="4603" max="4603" width="45.85546875" style="11" customWidth="1"/>
    <col min="4604" max="4605" width="13.7109375" style="11" bestFit="1" customWidth="1"/>
    <col min="4606" max="4606" width="13.85546875" style="11" bestFit="1" customWidth="1"/>
    <col min="4607" max="4607" width="13.140625" style="11" bestFit="1" customWidth="1"/>
    <col min="4608" max="4608" width="12.7109375" style="11" bestFit="1" customWidth="1"/>
    <col min="4609" max="4609" width="15" style="11" bestFit="1" customWidth="1"/>
    <col min="4610" max="4610" width="14.5703125" style="11" bestFit="1" customWidth="1"/>
    <col min="4611" max="4858" width="9.140625" style="11"/>
    <col min="4859" max="4859" width="45.85546875" style="11" customWidth="1"/>
    <col min="4860" max="4861" width="13.7109375" style="11" bestFit="1" customWidth="1"/>
    <col min="4862" max="4862" width="13.85546875" style="11" bestFit="1" customWidth="1"/>
    <col min="4863" max="4863" width="13.140625" style="11" bestFit="1" customWidth="1"/>
    <col min="4864" max="4864" width="12.7109375" style="11" bestFit="1" customWidth="1"/>
    <col min="4865" max="4865" width="15" style="11" bestFit="1" customWidth="1"/>
    <col min="4866" max="4866" width="14.5703125" style="11" bestFit="1" customWidth="1"/>
    <col min="4867" max="5114" width="9.140625" style="11"/>
    <col min="5115" max="5115" width="45.85546875" style="11" customWidth="1"/>
    <col min="5116" max="5117" width="13.7109375" style="11" bestFit="1" customWidth="1"/>
    <col min="5118" max="5118" width="13.85546875" style="11" bestFit="1" customWidth="1"/>
    <col min="5119" max="5119" width="13.140625" style="11" bestFit="1" customWidth="1"/>
    <col min="5120" max="5120" width="12.7109375" style="11" bestFit="1" customWidth="1"/>
    <col min="5121" max="5121" width="15" style="11" bestFit="1" customWidth="1"/>
    <col min="5122" max="5122" width="14.5703125" style="11" bestFit="1" customWidth="1"/>
    <col min="5123" max="5370" width="9.140625" style="11"/>
    <col min="5371" max="5371" width="45.85546875" style="11" customWidth="1"/>
    <col min="5372" max="5373" width="13.7109375" style="11" bestFit="1" customWidth="1"/>
    <col min="5374" max="5374" width="13.85546875" style="11" bestFit="1" customWidth="1"/>
    <col min="5375" max="5375" width="13.140625" style="11" bestFit="1" customWidth="1"/>
    <col min="5376" max="5376" width="12.7109375" style="11" bestFit="1" customWidth="1"/>
    <col min="5377" max="5377" width="15" style="11" bestFit="1" customWidth="1"/>
    <col min="5378" max="5378" width="14.5703125" style="11" bestFit="1" customWidth="1"/>
    <col min="5379" max="5626" width="9.140625" style="11"/>
    <col min="5627" max="5627" width="45.85546875" style="11" customWidth="1"/>
    <col min="5628" max="5629" width="13.7109375" style="11" bestFit="1" customWidth="1"/>
    <col min="5630" max="5630" width="13.85546875" style="11" bestFit="1" customWidth="1"/>
    <col min="5631" max="5631" width="13.140625" style="11" bestFit="1" customWidth="1"/>
    <col min="5632" max="5632" width="12.7109375" style="11" bestFit="1" customWidth="1"/>
    <col min="5633" max="5633" width="15" style="11" bestFit="1" customWidth="1"/>
    <col min="5634" max="5634" width="14.5703125" style="11" bestFit="1" customWidth="1"/>
    <col min="5635" max="5882" width="9.140625" style="11"/>
    <col min="5883" max="5883" width="45.85546875" style="11" customWidth="1"/>
    <col min="5884" max="5885" width="13.7109375" style="11" bestFit="1" customWidth="1"/>
    <col min="5886" max="5886" width="13.85546875" style="11" bestFit="1" customWidth="1"/>
    <col min="5887" max="5887" width="13.140625" style="11" bestFit="1" customWidth="1"/>
    <col min="5888" max="5888" width="12.7109375" style="11" bestFit="1" customWidth="1"/>
    <col min="5889" max="5889" width="15" style="11" bestFit="1" customWidth="1"/>
    <col min="5890" max="5890" width="14.5703125" style="11" bestFit="1" customWidth="1"/>
    <col min="5891" max="6138" width="9.140625" style="11"/>
    <col min="6139" max="6139" width="45.85546875" style="11" customWidth="1"/>
    <col min="6140" max="6141" width="13.7109375" style="11" bestFit="1" customWidth="1"/>
    <col min="6142" max="6142" width="13.85546875" style="11" bestFit="1" customWidth="1"/>
    <col min="6143" max="6143" width="13.140625" style="11" bestFit="1" customWidth="1"/>
    <col min="6144" max="6144" width="12.7109375" style="11" bestFit="1" customWidth="1"/>
    <col min="6145" max="6145" width="15" style="11" bestFit="1" customWidth="1"/>
    <col min="6146" max="6146" width="14.5703125" style="11" bestFit="1" customWidth="1"/>
    <col min="6147" max="6394" width="9.140625" style="11"/>
    <col min="6395" max="6395" width="45.85546875" style="11" customWidth="1"/>
    <col min="6396" max="6397" width="13.7109375" style="11" bestFit="1" customWidth="1"/>
    <col min="6398" max="6398" width="13.85546875" style="11" bestFit="1" customWidth="1"/>
    <col min="6399" max="6399" width="13.140625" style="11" bestFit="1" customWidth="1"/>
    <col min="6400" max="6400" width="12.7109375" style="11" bestFit="1" customWidth="1"/>
    <col min="6401" max="6401" width="15" style="11" bestFit="1" customWidth="1"/>
    <col min="6402" max="6402" width="14.5703125" style="11" bestFit="1" customWidth="1"/>
    <col min="6403" max="6650" width="9.140625" style="11"/>
    <col min="6651" max="6651" width="45.85546875" style="11" customWidth="1"/>
    <col min="6652" max="6653" width="13.7109375" style="11" bestFit="1" customWidth="1"/>
    <col min="6654" max="6654" width="13.85546875" style="11" bestFit="1" customWidth="1"/>
    <col min="6655" max="6655" width="13.140625" style="11" bestFit="1" customWidth="1"/>
    <col min="6656" max="6656" width="12.7109375" style="11" bestFit="1" customWidth="1"/>
    <col min="6657" max="6657" width="15" style="11" bestFit="1" customWidth="1"/>
    <col min="6658" max="6658" width="14.5703125" style="11" bestFit="1" customWidth="1"/>
    <col min="6659" max="6906" width="9.140625" style="11"/>
    <col min="6907" max="6907" width="45.85546875" style="11" customWidth="1"/>
    <col min="6908" max="6909" width="13.7109375" style="11" bestFit="1" customWidth="1"/>
    <col min="6910" max="6910" width="13.85546875" style="11" bestFit="1" customWidth="1"/>
    <col min="6911" max="6911" width="13.140625" style="11" bestFit="1" customWidth="1"/>
    <col min="6912" max="6912" width="12.7109375" style="11" bestFit="1" customWidth="1"/>
    <col min="6913" max="6913" width="15" style="11" bestFit="1" customWidth="1"/>
    <col min="6914" max="6914" width="14.5703125" style="11" bestFit="1" customWidth="1"/>
    <col min="6915" max="7162" width="9.140625" style="11"/>
    <col min="7163" max="7163" width="45.85546875" style="11" customWidth="1"/>
    <col min="7164" max="7165" width="13.7109375" style="11" bestFit="1" customWidth="1"/>
    <col min="7166" max="7166" width="13.85546875" style="11" bestFit="1" customWidth="1"/>
    <col min="7167" max="7167" width="13.140625" style="11" bestFit="1" customWidth="1"/>
    <col min="7168" max="7168" width="12.7109375" style="11" bestFit="1" customWidth="1"/>
    <col min="7169" max="7169" width="15" style="11" bestFit="1" customWidth="1"/>
    <col min="7170" max="7170" width="14.5703125" style="11" bestFit="1" customWidth="1"/>
    <col min="7171" max="7418" width="9.140625" style="11"/>
    <col min="7419" max="7419" width="45.85546875" style="11" customWidth="1"/>
    <col min="7420" max="7421" width="13.7109375" style="11" bestFit="1" customWidth="1"/>
    <col min="7422" max="7422" width="13.85546875" style="11" bestFit="1" customWidth="1"/>
    <col min="7423" max="7423" width="13.140625" style="11" bestFit="1" customWidth="1"/>
    <col min="7424" max="7424" width="12.7109375" style="11" bestFit="1" customWidth="1"/>
    <col min="7425" max="7425" width="15" style="11" bestFit="1" customWidth="1"/>
    <col min="7426" max="7426" width="14.5703125" style="11" bestFit="1" customWidth="1"/>
    <col min="7427" max="7674" width="9.140625" style="11"/>
    <col min="7675" max="7675" width="45.85546875" style="11" customWidth="1"/>
    <col min="7676" max="7677" width="13.7109375" style="11" bestFit="1" customWidth="1"/>
    <col min="7678" max="7678" width="13.85546875" style="11" bestFit="1" customWidth="1"/>
    <col min="7679" max="7679" width="13.140625" style="11" bestFit="1" customWidth="1"/>
    <col min="7680" max="7680" width="12.7109375" style="11" bestFit="1" customWidth="1"/>
    <col min="7681" max="7681" width="15" style="11" bestFit="1" customWidth="1"/>
    <col min="7682" max="7682" width="14.5703125" style="11" bestFit="1" customWidth="1"/>
    <col min="7683" max="7930" width="9.140625" style="11"/>
    <col min="7931" max="7931" width="45.85546875" style="11" customWidth="1"/>
    <col min="7932" max="7933" width="13.7109375" style="11" bestFit="1" customWidth="1"/>
    <col min="7934" max="7934" width="13.85546875" style="11" bestFit="1" customWidth="1"/>
    <col min="7935" max="7935" width="13.140625" style="11" bestFit="1" customWidth="1"/>
    <col min="7936" max="7936" width="12.7109375" style="11" bestFit="1" customWidth="1"/>
    <col min="7937" max="7937" width="15" style="11" bestFit="1" customWidth="1"/>
    <col min="7938" max="7938" width="14.5703125" style="11" bestFit="1" customWidth="1"/>
    <col min="7939" max="8186" width="9.140625" style="11"/>
    <col min="8187" max="8187" width="45.85546875" style="11" customWidth="1"/>
    <col min="8188" max="8189" width="13.7109375" style="11" bestFit="1" customWidth="1"/>
    <col min="8190" max="8190" width="13.85546875" style="11" bestFit="1" customWidth="1"/>
    <col min="8191" max="8191" width="13.140625" style="11" bestFit="1" customWidth="1"/>
    <col min="8192" max="8192" width="12.7109375" style="11" bestFit="1" customWidth="1"/>
    <col min="8193" max="8193" width="15" style="11" bestFit="1" customWidth="1"/>
    <col min="8194" max="8194" width="14.5703125" style="11" bestFit="1" customWidth="1"/>
    <col min="8195" max="8442" width="9.140625" style="11"/>
    <col min="8443" max="8443" width="45.85546875" style="11" customWidth="1"/>
    <col min="8444" max="8445" width="13.7109375" style="11" bestFit="1" customWidth="1"/>
    <col min="8446" max="8446" width="13.85546875" style="11" bestFit="1" customWidth="1"/>
    <col min="8447" max="8447" width="13.140625" style="11" bestFit="1" customWidth="1"/>
    <col min="8448" max="8448" width="12.7109375" style="11" bestFit="1" customWidth="1"/>
    <col min="8449" max="8449" width="15" style="11" bestFit="1" customWidth="1"/>
    <col min="8450" max="8450" width="14.5703125" style="11" bestFit="1" customWidth="1"/>
    <col min="8451" max="8698" width="9.140625" style="11"/>
    <col min="8699" max="8699" width="45.85546875" style="11" customWidth="1"/>
    <col min="8700" max="8701" width="13.7109375" style="11" bestFit="1" customWidth="1"/>
    <col min="8702" max="8702" width="13.85546875" style="11" bestFit="1" customWidth="1"/>
    <col min="8703" max="8703" width="13.140625" style="11" bestFit="1" customWidth="1"/>
    <col min="8704" max="8704" width="12.7109375" style="11" bestFit="1" customWidth="1"/>
    <col min="8705" max="8705" width="15" style="11" bestFit="1" customWidth="1"/>
    <col min="8706" max="8706" width="14.5703125" style="11" bestFit="1" customWidth="1"/>
    <col min="8707" max="8954" width="9.140625" style="11"/>
    <col min="8955" max="8955" width="45.85546875" style="11" customWidth="1"/>
    <col min="8956" max="8957" width="13.7109375" style="11" bestFit="1" customWidth="1"/>
    <col min="8958" max="8958" width="13.85546875" style="11" bestFit="1" customWidth="1"/>
    <col min="8959" max="8959" width="13.140625" style="11" bestFit="1" customWidth="1"/>
    <col min="8960" max="8960" width="12.7109375" style="11" bestFit="1" customWidth="1"/>
    <col min="8961" max="8961" width="15" style="11" bestFit="1" customWidth="1"/>
    <col min="8962" max="8962" width="14.5703125" style="11" bestFit="1" customWidth="1"/>
    <col min="8963" max="9210" width="9.140625" style="11"/>
    <col min="9211" max="9211" width="45.85546875" style="11" customWidth="1"/>
    <col min="9212" max="9213" width="13.7109375" style="11" bestFit="1" customWidth="1"/>
    <col min="9214" max="9214" width="13.85546875" style="11" bestFit="1" customWidth="1"/>
    <col min="9215" max="9215" width="13.140625" style="11" bestFit="1" customWidth="1"/>
    <col min="9216" max="9216" width="12.7109375" style="11" bestFit="1" customWidth="1"/>
    <col min="9217" max="9217" width="15" style="11" bestFit="1" customWidth="1"/>
    <col min="9218" max="9218" width="14.5703125" style="11" bestFit="1" customWidth="1"/>
    <col min="9219" max="9466" width="9.140625" style="11"/>
    <col min="9467" max="9467" width="45.85546875" style="11" customWidth="1"/>
    <col min="9468" max="9469" width="13.7109375" style="11" bestFit="1" customWidth="1"/>
    <col min="9470" max="9470" width="13.85546875" style="11" bestFit="1" customWidth="1"/>
    <col min="9471" max="9471" width="13.140625" style="11" bestFit="1" customWidth="1"/>
    <col min="9472" max="9472" width="12.7109375" style="11" bestFit="1" customWidth="1"/>
    <col min="9473" max="9473" width="15" style="11" bestFit="1" customWidth="1"/>
    <col min="9474" max="9474" width="14.5703125" style="11" bestFit="1" customWidth="1"/>
    <col min="9475" max="9722" width="9.140625" style="11"/>
    <col min="9723" max="9723" width="45.85546875" style="11" customWidth="1"/>
    <col min="9724" max="9725" width="13.7109375" style="11" bestFit="1" customWidth="1"/>
    <col min="9726" max="9726" width="13.85546875" style="11" bestFit="1" customWidth="1"/>
    <col min="9727" max="9727" width="13.140625" style="11" bestFit="1" customWidth="1"/>
    <col min="9728" max="9728" width="12.7109375" style="11" bestFit="1" customWidth="1"/>
    <col min="9729" max="9729" width="15" style="11" bestFit="1" customWidth="1"/>
    <col min="9730" max="9730" width="14.5703125" style="11" bestFit="1" customWidth="1"/>
    <col min="9731" max="9978" width="9.140625" style="11"/>
    <col min="9979" max="9979" width="45.85546875" style="11" customWidth="1"/>
    <col min="9980" max="9981" width="13.7109375" style="11" bestFit="1" customWidth="1"/>
    <col min="9982" max="9982" width="13.85546875" style="11" bestFit="1" customWidth="1"/>
    <col min="9983" max="9983" width="13.140625" style="11" bestFit="1" customWidth="1"/>
    <col min="9984" max="9984" width="12.7109375" style="11" bestFit="1" customWidth="1"/>
    <col min="9985" max="9985" width="15" style="11" bestFit="1" customWidth="1"/>
    <col min="9986" max="9986" width="14.5703125" style="11" bestFit="1" customWidth="1"/>
    <col min="9987" max="10234" width="9.140625" style="11"/>
    <col min="10235" max="10235" width="45.85546875" style="11" customWidth="1"/>
    <col min="10236" max="10237" width="13.7109375" style="11" bestFit="1" customWidth="1"/>
    <col min="10238" max="10238" width="13.85546875" style="11" bestFit="1" customWidth="1"/>
    <col min="10239" max="10239" width="13.140625" style="11" bestFit="1" customWidth="1"/>
    <col min="10240" max="10240" width="12.7109375" style="11" bestFit="1" customWidth="1"/>
    <col min="10241" max="10241" width="15" style="11" bestFit="1" customWidth="1"/>
    <col min="10242" max="10242" width="14.5703125" style="11" bestFit="1" customWidth="1"/>
    <col min="10243" max="10490" width="9.140625" style="11"/>
    <col min="10491" max="10491" width="45.85546875" style="11" customWidth="1"/>
    <col min="10492" max="10493" width="13.7109375" style="11" bestFit="1" customWidth="1"/>
    <col min="10494" max="10494" width="13.85546875" style="11" bestFit="1" customWidth="1"/>
    <col min="10495" max="10495" width="13.140625" style="11" bestFit="1" customWidth="1"/>
    <col min="10496" max="10496" width="12.7109375" style="11" bestFit="1" customWidth="1"/>
    <col min="10497" max="10497" width="15" style="11" bestFit="1" customWidth="1"/>
    <col min="10498" max="10498" width="14.5703125" style="11" bestFit="1" customWidth="1"/>
    <col min="10499" max="10746" width="9.140625" style="11"/>
    <col min="10747" max="10747" width="45.85546875" style="11" customWidth="1"/>
    <col min="10748" max="10749" width="13.7109375" style="11" bestFit="1" customWidth="1"/>
    <col min="10750" max="10750" width="13.85546875" style="11" bestFit="1" customWidth="1"/>
    <col min="10751" max="10751" width="13.140625" style="11" bestFit="1" customWidth="1"/>
    <col min="10752" max="10752" width="12.7109375" style="11" bestFit="1" customWidth="1"/>
    <col min="10753" max="10753" width="15" style="11" bestFit="1" customWidth="1"/>
    <col min="10754" max="10754" width="14.5703125" style="11" bestFit="1" customWidth="1"/>
    <col min="10755" max="11002" width="9.140625" style="11"/>
    <col min="11003" max="11003" width="45.85546875" style="11" customWidth="1"/>
    <col min="11004" max="11005" width="13.7109375" style="11" bestFit="1" customWidth="1"/>
    <col min="11006" max="11006" width="13.85546875" style="11" bestFit="1" customWidth="1"/>
    <col min="11007" max="11007" width="13.140625" style="11" bestFit="1" customWidth="1"/>
    <col min="11008" max="11008" width="12.7109375" style="11" bestFit="1" customWidth="1"/>
    <col min="11009" max="11009" width="15" style="11" bestFit="1" customWidth="1"/>
    <col min="11010" max="11010" width="14.5703125" style="11" bestFit="1" customWidth="1"/>
    <col min="11011" max="11258" width="9.140625" style="11"/>
    <col min="11259" max="11259" width="45.85546875" style="11" customWidth="1"/>
    <col min="11260" max="11261" width="13.7109375" style="11" bestFit="1" customWidth="1"/>
    <col min="11262" max="11262" width="13.85546875" style="11" bestFit="1" customWidth="1"/>
    <col min="11263" max="11263" width="13.140625" style="11" bestFit="1" customWidth="1"/>
    <col min="11264" max="11264" width="12.7109375" style="11" bestFit="1" customWidth="1"/>
    <col min="11265" max="11265" width="15" style="11" bestFit="1" customWidth="1"/>
    <col min="11266" max="11266" width="14.5703125" style="11" bestFit="1" customWidth="1"/>
    <col min="11267" max="11514" width="9.140625" style="11"/>
    <col min="11515" max="11515" width="45.85546875" style="11" customWidth="1"/>
    <col min="11516" max="11517" width="13.7109375" style="11" bestFit="1" customWidth="1"/>
    <col min="11518" max="11518" width="13.85546875" style="11" bestFit="1" customWidth="1"/>
    <col min="11519" max="11519" width="13.140625" style="11" bestFit="1" customWidth="1"/>
    <col min="11520" max="11520" width="12.7109375" style="11" bestFit="1" customWidth="1"/>
    <col min="11521" max="11521" width="15" style="11" bestFit="1" customWidth="1"/>
    <col min="11522" max="11522" width="14.5703125" style="11" bestFit="1" customWidth="1"/>
    <col min="11523" max="11770" width="9.140625" style="11"/>
    <col min="11771" max="11771" width="45.85546875" style="11" customWidth="1"/>
    <col min="11772" max="11773" width="13.7109375" style="11" bestFit="1" customWidth="1"/>
    <col min="11774" max="11774" width="13.85546875" style="11" bestFit="1" customWidth="1"/>
    <col min="11775" max="11775" width="13.140625" style="11" bestFit="1" customWidth="1"/>
    <col min="11776" max="11776" width="12.7109375" style="11" bestFit="1" customWidth="1"/>
    <col min="11777" max="11777" width="15" style="11" bestFit="1" customWidth="1"/>
    <col min="11778" max="11778" width="14.5703125" style="11" bestFit="1" customWidth="1"/>
    <col min="11779" max="12026" width="9.140625" style="11"/>
    <col min="12027" max="12027" width="45.85546875" style="11" customWidth="1"/>
    <col min="12028" max="12029" width="13.7109375" style="11" bestFit="1" customWidth="1"/>
    <col min="12030" max="12030" width="13.85546875" style="11" bestFit="1" customWidth="1"/>
    <col min="12031" max="12031" width="13.140625" style="11" bestFit="1" customWidth="1"/>
    <col min="12032" max="12032" width="12.7109375" style="11" bestFit="1" customWidth="1"/>
    <col min="12033" max="12033" width="15" style="11" bestFit="1" customWidth="1"/>
    <col min="12034" max="12034" width="14.5703125" style="11" bestFit="1" customWidth="1"/>
    <col min="12035" max="12282" width="9.140625" style="11"/>
    <col min="12283" max="12283" width="45.85546875" style="11" customWidth="1"/>
    <col min="12284" max="12285" width="13.7109375" style="11" bestFit="1" customWidth="1"/>
    <col min="12286" max="12286" width="13.85546875" style="11" bestFit="1" customWidth="1"/>
    <col min="12287" max="12287" width="13.140625" style="11" bestFit="1" customWidth="1"/>
    <col min="12288" max="12288" width="12.7109375" style="11" bestFit="1" customWidth="1"/>
    <col min="12289" max="12289" width="15" style="11" bestFit="1" customWidth="1"/>
    <col min="12290" max="12290" width="14.5703125" style="11" bestFit="1" customWidth="1"/>
    <col min="12291" max="12538" width="9.140625" style="11"/>
    <col min="12539" max="12539" width="45.85546875" style="11" customWidth="1"/>
    <col min="12540" max="12541" width="13.7109375" style="11" bestFit="1" customWidth="1"/>
    <col min="12542" max="12542" width="13.85546875" style="11" bestFit="1" customWidth="1"/>
    <col min="12543" max="12543" width="13.140625" style="11" bestFit="1" customWidth="1"/>
    <col min="12544" max="12544" width="12.7109375" style="11" bestFit="1" customWidth="1"/>
    <col min="12545" max="12545" width="15" style="11" bestFit="1" customWidth="1"/>
    <col min="12546" max="12546" width="14.5703125" style="11" bestFit="1" customWidth="1"/>
    <col min="12547" max="12794" width="9.140625" style="11"/>
    <col min="12795" max="12795" width="45.85546875" style="11" customWidth="1"/>
    <col min="12796" max="12797" width="13.7109375" style="11" bestFit="1" customWidth="1"/>
    <col min="12798" max="12798" width="13.85546875" style="11" bestFit="1" customWidth="1"/>
    <col min="12799" max="12799" width="13.140625" style="11" bestFit="1" customWidth="1"/>
    <col min="12800" max="12800" width="12.7109375" style="11" bestFit="1" customWidth="1"/>
    <col min="12801" max="12801" width="15" style="11" bestFit="1" customWidth="1"/>
    <col min="12802" max="12802" width="14.5703125" style="11" bestFit="1" customWidth="1"/>
    <col min="12803" max="13050" width="9.140625" style="11"/>
    <col min="13051" max="13051" width="45.85546875" style="11" customWidth="1"/>
    <col min="13052" max="13053" width="13.7109375" style="11" bestFit="1" customWidth="1"/>
    <col min="13054" max="13054" width="13.85546875" style="11" bestFit="1" customWidth="1"/>
    <col min="13055" max="13055" width="13.140625" style="11" bestFit="1" customWidth="1"/>
    <col min="13056" max="13056" width="12.7109375" style="11" bestFit="1" customWidth="1"/>
    <col min="13057" max="13057" width="15" style="11" bestFit="1" customWidth="1"/>
    <col min="13058" max="13058" width="14.5703125" style="11" bestFit="1" customWidth="1"/>
    <col min="13059" max="13306" width="9.140625" style="11"/>
    <col min="13307" max="13307" width="45.85546875" style="11" customWidth="1"/>
    <col min="13308" max="13309" width="13.7109375" style="11" bestFit="1" customWidth="1"/>
    <col min="13310" max="13310" width="13.85546875" style="11" bestFit="1" customWidth="1"/>
    <col min="13311" max="13311" width="13.140625" style="11" bestFit="1" customWidth="1"/>
    <col min="13312" max="13312" width="12.7109375" style="11" bestFit="1" customWidth="1"/>
    <col min="13313" max="13313" width="15" style="11" bestFit="1" customWidth="1"/>
    <col min="13314" max="13314" width="14.5703125" style="11" bestFit="1" customWidth="1"/>
    <col min="13315" max="13562" width="9.140625" style="11"/>
    <col min="13563" max="13563" width="45.85546875" style="11" customWidth="1"/>
    <col min="13564" max="13565" width="13.7109375" style="11" bestFit="1" customWidth="1"/>
    <col min="13566" max="13566" width="13.85546875" style="11" bestFit="1" customWidth="1"/>
    <col min="13567" max="13567" width="13.140625" style="11" bestFit="1" customWidth="1"/>
    <col min="13568" max="13568" width="12.7109375" style="11" bestFit="1" customWidth="1"/>
    <col min="13569" max="13569" width="15" style="11" bestFit="1" customWidth="1"/>
    <col min="13570" max="13570" width="14.5703125" style="11" bestFit="1" customWidth="1"/>
    <col min="13571" max="13818" width="9.140625" style="11"/>
    <col min="13819" max="13819" width="45.85546875" style="11" customWidth="1"/>
    <col min="13820" max="13821" width="13.7109375" style="11" bestFit="1" customWidth="1"/>
    <col min="13822" max="13822" width="13.85546875" style="11" bestFit="1" customWidth="1"/>
    <col min="13823" max="13823" width="13.140625" style="11" bestFit="1" customWidth="1"/>
    <col min="13824" max="13824" width="12.7109375" style="11" bestFit="1" customWidth="1"/>
    <col min="13825" max="13825" width="15" style="11" bestFit="1" customWidth="1"/>
    <col min="13826" max="13826" width="14.5703125" style="11" bestFit="1" customWidth="1"/>
    <col min="13827" max="14074" width="9.140625" style="11"/>
    <col min="14075" max="14075" width="45.85546875" style="11" customWidth="1"/>
    <col min="14076" max="14077" width="13.7109375" style="11" bestFit="1" customWidth="1"/>
    <col min="14078" max="14078" width="13.85546875" style="11" bestFit="1" customWidth="1"/>
    <col min="14079" max="14079" width="13.140625" style="11" bestFit="1" customWidth="1"/>
    <col min="14080" max="14080" width="12.7109375" style="11" bestFit="1" customWidth="1"/>
    <col min="14081" max="14081" width="15" style="11" bestFit="1" customWidth="1"/>
    <col min="14082" max="14082" width="14.5703125" style="11" bestFit="1" customWidth="1"/>
    <col min="14083" max="14330" width="9.140625" style="11"/>
    <col min="14331" max="14331" width="45.85546875" style="11" customWidth="1"/>
    <col min="14332" max="14333" width="13.7109375" style="11" bestFit="1" customWidth="1"/>
    <col min="14334" max="14334" width="13.85546875" style="11" bestFit="1" customWidth="1"/>
    <col min="14335" max="14335" width="13.140625" style="11" bestFit="1" customWidth="1"/>
    <col min="14336" max="14336" width="12.7109375" style="11" bestFit="1" customWidth="1"/>
    <col min="14337" max="14337" width="15" style="11" bestFit="1" customWidth="1"/>
    <col min="14338" max="14338" width="14.5703125" style="11" bestFit="1" customWidth="1"/>
    <col min="14339" max="14586" width="9.140625" style="11"/>
    <col min="14587" max="14587" width="45.85546875" style="11" customWidth="1"/>
    <col min="14588" max="14589" width="13.7109375" style="11" bestFit="1" customWidth="1"/>
    <col min="14590" max="14590" width="13.85546875" style="11" bestFit="1" customWidth="1"/>
    <col min="14591" max="14591" width="13.140625" style="11" bestFit="1" customWidth="1"/>
    <col min="14592" max="14592" width="12.7109375" style="11" bestFit="1" customWidth="1"/>
    <col min="14593" max="14593" width="15" style="11" bestFit="1" customWidth="1"/>
    <col min="14594" max="14594" width="14.5703125" style="11" bestFit="1" customWidth="1"/>
    <col min="14595" max="14842" width="9.140625" style="11"/>
    <col min="14843" max="14843" width="45.85546875" style="11" customWidth="1"/>
    <col min="14844" max="14845" width="13.7109375" style="11" bestFit="1" customWidth="1"/>
    <col min="14846" max="14846" width="13.85546875" style="11" bestFit="1" customWidth="1"/>
    <col min="14847" max="14847" width="13.140625" style="11" bestFit="1" customWidth="1"/>
    <col min="14848" max="14848" width="12.7109375" style="11" bestFit="1" customWidth="1"/>
    <col min="14849" max="14849" width="15" style="11" bestFit="1" customWidth="1"/>
    <col min="14850" max="14850" width="14.5703125" style="11" bestFit="1" customWidth="1"/>
    <col min="14851" max="15098" width="9.140625" style="11"/>
    <col min="15099" max="15099" width="45.85546875" style="11" customWidth="1"/>
    <col min="15100" max="15101" width="13.7109375" style="11" bestFit="1" customWidth="1"/>
    <col min="15102" max="15102" width="13.85546875" style="11" bestFit="1" customWidth="1"/>
    <col min="15103" max="15103" width="13.140625" style="11" bestFit="1" customWidth="1"/>
    <col min="15104" max="15104" width="12.7109375" style="11" bestFit="1" customWidth="1"/>
    <col min="15105" max="15105" width="15" style="11" bestFit="1" customWidth="1"/>
    <col min="15106" max="15106" width="14.5703125" style="11" bestFit="1" customWidth="1"/>
    <col min="15107" max="15354" width="9.140625" style="11"/>
    <col min="15355" max="15355" width="45.85546875" style="11" customWidth="1"/>
    <col min="15356" max="15357" width="13.7109375" style="11" bestFit="1" customWidth="1"/>
    <col min="15358" max="15358" width="13.85546875" style="11" bestFit="1" customWidth="1"/>
    <col min="15359" max="15359" width="13.140625" style="11" bestFit="1" customWidth="1"/>
    <col min="15360" max="15360" width="12.7109375" style="11" bestFit="1" customWidth="1"/>
    <col min="15361" max="15361" width="15" style="11" bestFit="1" customWidth="1"/>
    <col min="15362" max="15362" width="14.5703125" style="11" bestFit="1" customWidth="1"/>
    <col min="15363" max="15610" width="9.140625" style="11"/>
    <col min="15611" max="15611" width="45.85546875" style="11" customWidth="1"/>
    <col min="15612" max="15613" width="13.7109375" style="11" bestFit="1" customWidth="1"/>
    <col min="15614" max="15614" width="13.85546875" style="11" bestFit="1" customWidth="1"/>
    <col min="15615" max="15615" width="13.140625" style="11" bestFit="1" customWidth="1"/>
    <col min="15616" max="15616" width="12.7109375" style="11" bestFit="1" customWidth="1"/>
    <col min="15617" max="15617" width="15" style="11" bestFit="1" customWidth="1"/>
    <col min="15618" max="15618" width="14.5703125" style="11" bestFit="1" customWidth="1"/>
    <col min="15619" max="15866" width="9.140625" style="11"/>
    <col min="15867" max="15867" width="45.85546875" style="11" customWidth="1"/>
    <col min="15868" max="15869" width="13.7109375" style="11" bestFit="1" customWidth="1"/>
    <col min="15870" max="15870" width="13.85546875" style="11" bestFit="1" customWidth="1"/>
    <col min="15871" max="15871" width="13.140625" style="11" bestFit="1" customWidth="1"/>
    <col min="15872" max="15872" width="12.7109375" style="11" bestFit="1" customWidth="1"/>
    <col min="15873" max="15873" width="15" style="11" bestFit="1" customWidth="1"/>
    <col min="15874" max="15874" width="14.5703125" style="11" bestFit="1" customWidth="1"/>
    <col min="15875" max="16122" width="9.140625" style="11"/>
    <col min="16123" max="16123" width="45.85546875" style="11" customWidth="1"/>
    <col min="16124" max="16125" width="13.7109375" style="11" bestFit="1" customWidth="1"/>
    <col min="16126" max="16126" width="13.85546875" style="11" bestFit="1" customWidth="1"/>
    <col min="16127" max="16127" width="13.140625" style="11" bestFit="1" customWidth="1"/>
    <col min="16128" max="16128" width="12.7109375" style="11" bestFit="1" customWidth="1"/>
    <col min="16129" max="16129" width="15" style="11" bestFit="1" customWidth="1"/>
    <col min="16130" max="16130" width="14.5703125" style="11" bestFit="1" customWidth="1"/>
    <col min="16131" max="16384" width="9.140625" style="11"/>
  </cols>
  <sheetData>
    <row r="1" spans="1:265" s="2" customFormat="1" ht="51" customHeight="1" x14ac:dyDescent="0.25">
      <c r="A1" s="14"/>
      <c r="B1" s="33" t="s">
        <v>128</v>
      </c>
      <c r="C1" s="33"/>
      <c r="D1" s="33"/>
      <c r="E1" s="33"/>
      <c r="F1" s="13"/>
      <c r="G1" s="13"/>
    </row>
    <row r="2" spans="1:265" s="2" customFormat="1" x14ac:dyDescent="0.25">
      <c r="A2" s="3"/>
      <c r="B2" s="3"/>
      <c r="C2" s="3"/>
      <c r="D2" s="3"/>
      <c r="E2" s="3"/>
    </row>
    <row r="3" spans="1:265" s="2" customFormat="1" x14ac:dyDescent="0.25">
      <c r="A3" s="32" t="s">
        <v>130</v>
      </c>
      <c r="B3" s="32"/>
      <c r="C3" s="32"/>
      <c r="D3" s="32"/>
      <c r="E3" s="32"/>
    </row>
    <row r="4" spans="1:265" s="2" customFormat="1" x14ac:dyDescent="0.25">
      <c r="A4" s="4"/>
      <c r="B4" s="4"/>
      <c r="C4" s="4"/>
      <c r="D4" s="4"/>
      <c r="E4" s="4"/>
    </row>
    <row r="5" spans="1:265" s="2" customFormat="1" ht="78.75" x14ac:dyDescent="0.25">
      <c r="A5" s="12" t="s">
        <v>0</v>
      </c>
      <c r="B5" s="12" t="s">
        <v>129</v>
      </c>
      <c r="C5" s="1" t="s">
        <v>125</v>
      </c>
      <c r="D5" s="1" t="s">
        <v>126</v>
      </c>
      <c r="E5" s="1" t="s">
        <v>127</v>
      </c>
    </row>
    <row r="6" spans="1:265" s="2" customFormat="1" x14ac:dyDescent="0.25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</row>
    <row r="7" spans="1:265" s="7" customFormat="1" ht="47.25" x14ac:dyDescent="0.25">
      <c r="A7" s="15" t="s">
        <v>20</v>
      </c>
      <c r="B7" s="16">
        <v>1480</v>
      </c>
      <c r="C7" s="16">
        <v>0</v>
      </c>
      <c r="D7" s="16">
        <f>B7+C7</f>
        <v>1480</v>
      </c>
      <c r="E7" s="6">
        <f>D7/B7*100</f>
        <v>100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</row>
    <row r="8" spans="1:265" s="7" customFormat="1" x14ac:dyDescent="0.25">
      <c r="A8" s="15" t="s">
        <v>87</v>
      </c>
      <c r="B8" s="6">
        <v>1500</v>
      </c>
      <c r="C8" s="6">
        <v>0</v>
      </c>
      <c r="D8" s="16">
        <f t="shared" ref="D8:D71" si="0">B8+C8</f>
        <v>1500</v>
      </c>
      <c r="E8" s="6">
        <f t="shared" ref="E8:E71" si="1">D8/B8*100</f>
        <v>100</v>
      </c>
      <c r="F8" s="2"/>
      <c r="G8" s="2"/>
      <c r="H8" s="17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</row>
    <row r="9" spans="1:265" s="7" customFormat="1" ht="126" x14ac:dyDescent="0.25">
      <c r="A9" s="15" t="s">
        <v>88</v>
      </c>
      <c r="B9" s="6">
        <v>10</v>
      </c>
      <c r="C9" s="6">
        <v>0</v>
      </c>
      <c r="D9" s="16">
        <f t="shared" si="0"/>
        <v>10</v>
      </c>
      <c r="E9" s="6">
        <f t="shared" si="1"/>
        <v>100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</row>
    <row r="10" spans="1:265" s="7" customFormat="1" ht="94.5" x14ac:dyDescent="0.25">
      <c r="A10" s="15" t="s">
        <v>89</v>
      </c>
      <c r="B10" s="6">
        <v>10</v>
      </c>
      <c r="C10" s="6">
        <v>0</v>
      </c>
      <c r="D10" s="16">
        <f t="shared" si="0"/>
        <v>10</v>
      </c>
      <c r="E10" s="6">
        <f t="shared" si="1"/>
        <v>100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</row>
    <row r="11" spans="1:265" s="7" customFormat="1" ht="63" x14ac:dyDescent="0.25">
      <c r="A11" s="15" t="s">
        <v>47</v>
      </c>
      <c r="B11" s="6">
        <v>140674.16490999999</v>
      </c>
      <c r="C11" s="6">
        <f>2500.07821</f>
        <v>2500.0782100000001</v>
      </c>
      <c r="D11" s="16">
        <f t="shared" si="0"/>
        <v>143174.24312</v>
      </c>
      <c r="E11" s="6">
        <f t="shared" si="1"/>
        <v>101.77721204998764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</row>
    <row r="12" spans="1:265" s="7" customFormat="1" ht="63" x14ac:dyDescent="0.25">
      <c r="A12" s="15" t="s">
        <v>48</v>
      </c>
      <c r="B12" s="6">
        <v>107961.88197</v>
      </c>
      <c r="C12" s="6">
        <f>461.43529</f>
        <v>461.43529000000001</v>
      </c>
      <c r="D12" s="16">
        <f t="shared" si="0"/>
        <v>108423.31726</v>
      </c>
      <c r="E12" s="6">
        <f t="shared" si="1"/>
        <v>100.42740574875143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</row>
    <row r="13" spans="1:265" s="7" customFormat="1" ht="78.75" x14ac:dyDescent="0.25">
      <c r="A13" s="15" t="s">
        <v>49</v>
      </c>
      <c r="B13" s="6">
        <v>51240.521869999997</v>
      </c>
      <c r="C13" s="6">
        <f>43153.24177</f>
        <v>43153.241770000001</v>
      </c>
      <c r="D13" s="16">
        <f t="shared" si="0"/>
        <v>94393.76363999999</v>
      </c>
      <c r="E13" s="6">
        <f t="shared" si="1"/>
        <v>184.21702237826955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</row>
    <row r="14" spans="1:265" s="7" customFormat="1" ht="47.25" x14ac:dyDescent="0.25">
      <c r="A14" s="15" t="s">
        <v>36</v>
      </c>
      <c r="B14" s="6">
        <v>263932.08166000003</v>
      </c>
      <c r="C14" s="6">
        <f>329626.75395</f>
        <v>329626.75394999998</v>
      </c>
      <c r="D14" s="16">
        <f t="shared" si="0"/>
        <v>593558.83560999995</v>
      </c>
      <c r="E14" s="6">
        <f t="shared" si="1"/>
        <v>224.89074911879351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</row>
    <row r="15" spans="1:265" s="7" customFormat="1" ht="31.5" x14ac:dyDescent="0.25">
      <c r="A15" s="18" t="s">
        <v>37</v>
      </c>
      <c r="B15" s="6">
        <v>241354.33312</v>
      </c>
      <c r="C15" s="6">
        <f>1981.56712</f>
        <v>1981.5671199999999</v>
      </c>
      <c r="D15" s="16">
        <f t="shared" si="0"/>
        <v>243335.90023999999</v>
      </c>
      <c r="E15" s="6">
        <f t="shared" si="1"/>
        <v>100.82101990645214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</row>
    <row r="16" spans="1:265" s="7" customFormat="1" x14ac:dyDescent="0.25">
      <c r="A16" s="18" t="s">
        <v>18</v>
      </c>
      <c r="B16" s="6">
        <v>109229.4</v>
      </c>
      <c r="C16" s="6">
        <v>0</v>
      </c>
      <c r="D16" s="16">
        <f t="shared" si="0"/>
        <v>109229.4</v>
      </c>
      <c r="E16" s="6">
        <f t="shared" si="1"/>
        <v>100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</row>
    <row r="17" spans="1:265" s="7" customFormat="1" ht="47.25" x14ac:dyDescent="0.25">
      <c r="A17" s="18" t="s">
        <v>50</v>
      </c>
      <c r="B17" s="6">
        <v>10</v>
      </c>
      <c r="C17" s="6">
        <v>0</v>
      </c>
      <c r="D17" s="16">
        <f t="shared" si="0"/>
        <v>10</v>
      </c>
      <c r="E17" s="6">
        <f t="shared" si="1"/>
        <v>100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</row>
    <row r="18" spans="1:265" s="7" customFormat="1" ht="47.25" x14ac:dyDescent="0.25">
      <c r="A18" s="18" t="s">
        <v>51</v>
      </c>
      <c r="B18" s="6">
        <v>3820</v>
      </c>
      <c r="C18" s="6">
        <v>0</v>
      </c>
      <c r="D18" s="16">
        <f t="shared" si="0"/>
        <v>3820</v>
      </c>
      <c r="E18" s="6">
        <f t="shared" si="1"/>
        <v>100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</row>
    <row r="19" spans="1:265" s="7" customFormat="1" ht="31.5" x14ac:dyDescent="0.25">
      <c r="A19" s="18" t="s">
        <v>52</v>
      </c>
      <c r="B19" s="6">
        <v>2000</v>
      </c>
      <c r="C19" s="6">
        <v>0</v>
      </c>
      <c r="D19" s="16">
        <f t="shared" si="0"/>
        <v>2000</v>
      </c>
      <c r="E19" s="6">
        <f t="shared" si="1"/>
        <v>100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</row>
    <row r="20" spans="1:265" s="7" customFormat="1" ht="31.5" x14ac:dyDescent="0.25">
      <c r="A20" s="18" t="s">
        <v>17</v>
      </c>
      <c r="B20" s="19">
        <v>17674.637999999999</v>
      </c>
      <c r="C20" s="6">
        <v>0</v>
      </c>
      <c r="D20" s="16">
        <f t="shared" si="0"/>
        <v>17674.637999999999</v>
      </c>
      <c r="E20" s="6">
        <f t="shared" si="1"/>
        <v>100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</row>
    <row r="21" spans="1:265" s="7" customFormat="1" ht="94.5" x14ac:dyDescent="0.25">
      <c r="A21" s="18" t="s">
        <v>90</v>
      </c>
      <c r="B21" s="6">
        <v>24000</v>
      </c>
      <c r="C21" s="6">
        <v>0</v>
      </c>
      <c r="D21" s="16">
        <f t="shared" si="0"/>
        <v>24000</v>
      </c>
      <c r="E21" s="6">
        <f t="shared" si="1"/>
        <v>100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</row>
    <row r="22" spans="1:265" s="7" customFormat="1" ht="78.75" x14ac:dyDescent="0.25">
      <c r="A22" s="18" t="s">
        <v>53</v>
      </c>
      <c r="B22" s="6">
        <v>139446.08773999999</v>
      </c>
      <c r="C22" s="6">
        <f>-156.52174</f>
        <v>-156.52173999999999</v>
      </c>
      <c r="D22" s="16">
        <f t="shared" si="0"/>
        <v>139289.56599999999</v>
      </c>
      <c r="E22" s="6">
        <f t="shared" si="1"/>
        <v>99.887754656629852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</row>
    <row r="23" spans="1:265" s="7" customFormat="1" ht="63" x14ac:dyDescent="0.25">
      <c r="A23" s="18" t="s">
        <v>54</v>
      </c>
      <c r="B23" s="6">
        <v>32968.125</v>
      </c>
      <c r="C23" s="6">
        <f>112.5</f>
        <v>112.5</v>
      </c>
      <c r="D23" s="16">
        <f t="shared" si="0"/>
        <v>33080.625</v>
      </c>
      <c r="E23" s="6">
        <f t="shared" si="1"/>
        <v>100.34123869646818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</row>
    <row r="24" spans="1:265" s="7" customFormat="1" ht="63" x14ac:dyDescent="0.25">
      <c r="A24" s="18" t="s">
        <v>91</v>
      </c>
      <c r="B24" s="6">
        <v>71184.951000000001</v>
      </c>
      <c r="C24" s="6">
        <v>0</v>
      </c>
      <c r="D24" s="16">
        <f t="shared" si="0"/>
        <v>71184.951000000001</v>
      </c>
      <c r="E24" s="6">
        <f t="shared" si="1"/>
        <v>100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</row>
    <row r="25" spans="1:265" s="7" customFormat="1" ht="31.5" x14ac:dyDescent="0.25">
      <c r="A25" s="18" t="s">
        <v>55</v>
      </c>
      <c r="B25" s="6">
        <v>69028.985509999999</v>
      </c>
      <c r="C25" s="6">
        <v>0</v>
      </c>
      <c r="D25" s="16">
        <f t="shared" si="0"/>
        <v>69028.985509999999</v>
      </c>
      <c r="E25" s="6">
        <f t="shared" si="1"/>
        <v>100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</row>
    <row r="26" spans="1:265" s="7" customFormat="1" ht="47.25" x14ac:dyDescent="0.25">
      <c r="A26" s="15" t="s">
        <v>94</v>
      </c>
      <c r="B26" s="6">
        <v>35480.579709999998</v>
      </c>
      <c r="C26" s="6">
        <v>0</v>
      </c>
      <c r="D26" s="16">
        <f t="shared" si="0"/>
        <v>35480.579709999998</v>
      </c>
      <c r="E26" s="6">
        <f t="shared" si="1"/>
        <v>100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</row>
    <row r="27" spans="1:265" s="7" customFormat="1" ht="47.25" x14ac:dyDescent="0.25">
      <c r="A27" s="15" t="s">
        <v>57</v>
      </c>
      <c r="B27" s="6">
        <v>97301.821540000004</v>
      </c>
      <c r="C27" s="6">
        <v>0</v>
      </c>
      <c r="D27" s="16">
        <f t="shared" si="0"/>
        <v>97301.821540000004</v>
      </c>
      <c r="E27" s="6">
        <f t="shared" si="1"/>
        <v>100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</row>
    <row r="28" spans="1:265" s="7" customFormat="1" ht="31.5" x14ac:dyDescent="0.25">
      <c r="A28" s="15" t="s">
        <v>58</v>
      </c>
      <c r="B28" s="6">
        <v>53058.644540000001</v>
      </c>
      <c r="C28" s="6">
        <v>0</v>
      </c>
      <c r="D28" s="16">
        <f t="shared" si="0"/>
        <v>53058.644540000001</v>
      </c>
      <c r="E28" s="6">
        <f t="shared" si="1"/>
        <v>100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</row>
    <row r="29" spans="1:265" s="7" customFormat="1" ht="31.5" x14ac:dyDescent="0.25">
      <c r="A29" s="15" t="s">
        <v>59</v>
      </c>
      <c r="B29" s="6">
        <v>340845.9</v>
      </c>
      <c r="C29" s="6">
        <v>0</v>
      </c>
      <c r="D29" s="16">
        <f t="shared" si="0"/>
        <v>340845.9</v>
      </c>
      <c r="E29" s="6">
        <f t="shared" si="1"/>
        <v>100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</row>
    <row r="30" spans="1:265" s="7" customFormat="1" ht="31.5" x14ac:dyDescent="0.25">
      <c r="A30" s="15" t="s">
        <v>60</v>
      </c>
      <c r="B30" s="6">
        <v>200</v>
      </c>
      <c r="C30" s="6">
        <v>0</v>
      </c>
      <c r="D30" s="16">
        <f t="shared" si="0"/>
        <v>200</v>
      </c>
      <c r="E30" s="6">
        <f t="shared" si="1"/>
        <v>100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</row>
    <row r="31" spans="1:265" s="7" customFormat="1" ht="47.25" x14ac:dyDescent="0.25">
      <c r="A31" s="15" t="s">
        <v>61</v>
      </c>
      <c r="B31" s="6">
        <v>7400</v>
      </c>
      <c r="C31" s="6">
        <v>0</v>
      </c>
      <c r="D31" s="16">
        <f t="shared" si="0"/>
        <v>7400</v>
      </c>
      <c r="E31" s="6">
        <f t="shared" si="1"/>
        <v>100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</row>
    <row r="32" spans="1:265" s="7" customFormat="1" ht="63" x14ac:dyDescent="0.25">
      <c r="A32" s="15" t="s">
        <v>134</v>
      </c>
      <c r="B32" s="6">
        <v>41666.68</v>
      </c>
      <c r="C32" s="6">
        <f>20833.334</f>
        <v>20833.333999999999</v>
      </c>
      <c r="D32" s="16">
        <f t="shared" si="0"/>
        <v>62500.013999999996</v>
      </c>
      <c r="E32" s="6">
        <f t="shared" si="1"/>
        <v>149.99998560000461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</row>
    <row r="33" spans="1:265" s="7" customFormat="1" ht="31.5" x14ac:dyDescent="0.25">
      <c r="A33" s="20" t="s">
        <v>95</v>
      </c>
      <c r="B33" s="6">
        <v>26041.7</v>
      </c>
      <c r="C33" s="6">
        <v>0</v>
      </c>
      <c r="D33" s="16">
        <f t="shared" si="0"/>
        <v>26041.7</v>
      </c>
      <c r="E33" s="6">
        <f t="shared" si="1"/>
        <v>100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</row>
    <row r="34" spans="1:265" s="7" customFormat="1" ht="31.5" x14ac:dyDescent="0.25">
      <c r="A34" s="20" t="s">
        <v>21</v>
      </c>
      <c r="B34" s="6">
        <v>772673.84</v>
      </c>
      <c r="C34" s="6">
        <v>0</v>
      </c>
      <c r="D34" s="16">
        <f t="shared" si="0"/>
        <v>772673.84</v>
      </c>
      <c r="E34" s="6">
        <f t="shared" si="1"/>
        <v>100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</row>
    <row r="35" spans="1:265" s="7" customFormat="1" ht="47.25" x14ac:dyDescent="0.25">
      <c r="A35" s="15" t="s">
        <v>38</v>
      </c>
      <c r="B35" s="6">
        <v>337675.95</v>
      </c>
      <c r="C35" s="6">
        <v>0</v>
      </c>
      <c r="D35" s="16">
        <f t="shared" si="0"/>
        <v>337675.95</v>
      </c>
      <c r="E35" s="6">
        <f t="shared" si="1"/>
        <v>100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</row>
    <row r="36" spans="1:265" s="7" customFormat="1" ht="47.25" x14ac:dyDescent="0.25">
      <c r="A36" s="15" t="s">
        <v>22</v>
      </c>
      <c r="B36" s="6">
        <v>395312.81300000002</v>
      </c>
      <c r="C36" s="6">
        <f>7171.24723</f>
        <v>7171.2472299999999</v>
      </c>
      <c r="D36" s="16">
        <f t="shared" si="0"/>
        <v>402484.06023</v>
      </c>
      <c r="E36" s="6">
        <f t="shared" si="1"/>
        <v>101.81406900919248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</row>
    <row r="37" spans="1:265" s="7" customFormat="1" ht="63" x14ac:dyDescent="0.25">
      <c r="A37" s="15" t="s">
        <v>62</v>
      </c>
      <c r="B37" s="6">
        <v>611870.23</v>
      </c>
      <c r="C37" s="6">
        <v>0</v>
      </c>
      <c r="D37" s="16">
        <f t="shared" si="0"/>
        <v>611870.23</v>
      </c>
      <c r="E37" s="6">
        <f t="shared" si="1"/>
        <v>100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</row>
    <row r="38" spans="1:265" s="7" customFormat="1" ht="31.5" x14ac:dyDescent="0.25">
      <c r="A38" s="15" t="s">
        <v>63</v>
      </c>
      <c r="B38" s="6">
        <v>67000</v>
      </c>
      <c r="C38" s="6">
        <v>0</v>
      </c>
      <c r="D38" s="16">
        <f t="shared" si="0"/>
        <v>67000</v>
      </c>
      <c r="E38" s="6">
        <f t="shared" si="1"/>
        <v>100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</row>
    <row r="39" spans="1:265" s="7" customFormat="1" ht="47.25" x14ac:dyDescent="0.25">
      <c r="A39" s="15" t="s">
        <v>96</v>
      </c>
      <c r="B39" s="6">
        <v>28308.5</v>
      </c>
      <c r="C39" s="6">
        <v>0</v>
      </c>
      <c r="D39" s="16">
        <f t="shared" si="0"/>
        <v>28308.5</v>
      </c>
      <c r="E39" s="6">
        <f t="shared" si="1"/>
        <v>100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</row>
    <row r="40" spans="1:265" s="7" customFormat="1" ht="47.25" x14ac:dyDescent="0.25">
      <c r="A40" s="15" t="s">
        <v>82</v>
      </c>
      <c r="B40" s="6">
        <v>507823.04300000001</v>
      </c>
      <c r="C40" s="6">
        <v>1E-3</v>
      </c>
      <c r="D40" s="16">
        <f t="shared" si="0"/>
        <v>507823.04399999999</v>
      </c>
      <c r="E40" s="6">
        <f t="shared" si="1"/>
        <v>100.00000019691899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</row>
    <row r="41" spans="1:265" s="7" customFormat="1" ht="31.5" x14ac:dyDescent="0.25">
      <c r="A41" s="15" t="s">
        <v>64</v>
      </c>
      <c r="B41" s="6">
        <v>95000</v>
      </c>
      <c r="C41" s="6">
        <v>0</v>
      </c>
      <c r="D41" s="16">
        <f t="shared" si="0"/>
        <v>95000</v>
      </c>
      <c r="E41" s="6">
        <f t="shared" si="1"/>
        <v>100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</row>
    <row r="42" spans="1:265" s="7" customFormat="1" x14ac:dyDescent="0.25">
      <c r="A42" s="15" t="s">
        <v>65</v>
      </c>
      <c r="B42" s="6">
        <v>307304.09999999998</v>
      </c>
      <c r="C42" s="6">
        <v>0</v>
      </c>
      <c r="D42" s="16">
        <f t="shared" si="0"/>
        <v>307304.09999999998</v>
      </c>
      <c r="E42" s="6">
        <f t="shared" si="1"/>
        <v>100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</row>
    <row r="43" spans="1:265" s="7" customFormat="1" ht="31.5" x14ac:dyDescent="0.25">
      <c r="A43" s="15" t="s">
        <v>97</v>
      </c>
      <c r="B43" s="6">
        <v>589881.82999999996</v>
      </c>
      <c r="C43" s="6">
        <v>0</v>
      </c>
      <c r="D43" s="16">
        <f t="shared" si="0"/>
        <v>589881.82999999996</v>
      </c>
      <c r="E43" s="6">
        <f t="shared" si="1"/>
        <v>100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</row>
    <row r="44" spans="1:265" s="7" customFormat="1" ht="31.5" x14ac:dyDescent="0.25">
      <c r="A44" s="15" t="s">
        <v>98</v>
      </c>
      <c r="B44" s="6">
        <v>7214.2709999999997</v>
      </c>
      <c r="C44" s="6">
        <v>0</v>
      </c>
      <c r="D44" s="16">
        <f t="shared" si="0"/>
        <v>7214.2709999999997</v>
      </c>
      <c r="E44" s="6">
        <f t="shared" si="1"/>
        <v>100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</row>
    <row r="45" spans="1:265" s="7" customFormat="1" x14ac:dyDescent="0.25">
      <c r="A45" s="15" t="s">
        <v>66</v>
      </c>
      <c r="B45" s="6">
        <v>21361.771000000001</v>
      </c>
      <c r="C45" s="6">
        <v>0</v>
      </c>
      <c r="D45" s="16">
        <f t="shared" si="0"/>
        <v>21361.771000000001</v>
      </c>
      <c r="E45" s="6">
        <f t="shared" si="1"/>
        <v>100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</row>
    <row r="46" spans="1:265" s="7" customFormat="1" ht="63" x14ac:dyDescent="0.25">
      <c r="A46" s="15" t="s">
        <v>67</v>
      </c>
      <c r="B46" s="6">
        <v>103548.406</v>
      </c>
      <c r="C46" s="6">
        <v>0</v>
      </c>
      <c r="D46" s="16">
        <f t="shared" si="0"/>
        <v>103548.406</v>
      </c>
      <c r="E46" s="6">
        <f t="shared" si="1"/>
        <v>100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</row>
    <row r="47" spans="1:265" s="7" customFormat="1" x14ac:dyDescent="0.25">
      <c r="A47" s="15" t="s">
        <v>39</v>
      </c>
      <c r="B47" s="6">
        <v>32932.300000000003</v>
      </c>
      <c r="C47" s="6">
        <v>0</v>
      </c>
      <c r="D47" s="16">
        <f t="shared" si="0"/>
        <v>32932.300000000003</v>
      </c>
      <c r="E47" s="6">
        <f t="shared" si="1"/>
        <v>100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</row>
    <row r="48" spans="1:265" s="7" customFormat="1" ht="31.5" x14ac:dyDescent="0.25">
      <c r="A48" s="18" t="s">
        <v>99</v>
      </c>
      <c r="B48" s="6">
        <v>3000</v>
      </c>
      <c r="C48" s="6">
        <v>0</v>
      </c>
      <c r="D48" s="16">
        <f t="shared" si="0"/>
        <v>3000</v>
      </c>
      <c r="E48" s="6">
        <f t="shared" si="1"/>
        <v>100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</row>
    <row r="49" spans="1:265" s="7" customFormat="1" ht="78.75" x14ac:dyDescent="0.25">
      <c r="A49" s="15" t="s">
        <v>100</v>
      </c>
      <c r="B49" s="6">
        <v>104046.667</v>
      </c>
      <c r="C49" s="6">
        <f>-104046.667</f>
        <v>-104046.667</v>
      </c>
      <c r="D49" s="16">
        <f t="shared" si="0"/>
        <v>0</v>
      </c>
      <c r="E49" s="6">
        <f t="shared" si="1"/>
        <v>0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</row>
    <row r="50" spans="1:265" s="7" customFormat="1" ht="31.5" x14ac:dyDescent="0.25">
      <c r="A50" s="15" t="s">
        <v>16</v>
      </c>
      <c r="B50" s="6">
        <f>B51+B52</f>
        <v>183668.29800000001</v>
      </c>
      <c r="C50" s="6">
        <f>C51+C52</f>
        <v>675628.67504999996</v>
      </c>
      <c r="D50" s="16">
        <f t="shared" si="0"/>
        <v>859296.97304999991</v>
      </c>
      <c r="E50" s="6">
        <f t="shared" si="1"/>
        <v>467.85263565190763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</row>
    <row r="51" spans="1:265" s="7" customFormat="1" ht="63" x14ac:dyDescent="0.25">
      <c r="A51" s="21" t="s">
        <v>101</v>
      </c>
      <c r="B51" s="6">
        <v>169016.5</v>
      </c>
      <c r="C51" s="6">
        <f>677286.49481</f>
        <v>677286.49480999995</v>
      </c>
      <c r="D51" s="16">
        <f t="shared" si="0"/>
        <v>846302.99480999995</v>
      </c>
      <c r="E51" s="6">
        <f t="shared" si="1"/>
        <v>500.72211577567867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</row>
    <row r="52" spans="1:265" s="7" customFormat="1" ht="94.5" x14ac:dyDescent="0.25">
      <c r="A52" s="21" t="s">
        <v>102</v>
      </c>
      <c r="B52" s="6">
        <v>14651.798000000001</v>
      </c>
      <c r="C52" s="6">
        <f>-1657.81976</f>
        <v>-1657.8197600000001</v>
      </c>
      <c r="D52" s="16">
        <f t="shared" si="0"/>
        <v>12993.97824</v>
      </c>
      <c r="E52" s="6">
        <f t="shared" si="1"/>
        <v>88.685212831899534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</row>
    <row r="53" spans="1:265" s="7" customFormat="1" x14ac:dyDescent="0.25">
      <c r="A53" s="15" t="s">
        <v>68</v>
      </c>
      <c r="B53" s="6">
        <v>100</v>
      </c>
      <c r="C53" s="6">
        <v>0</v>
      </c>
      <c r="D53" s="16">
        <f t="shared" si="0"/>
        <v>100</v>
      </c>
      <c r="E53" s="6">
        <f t="shared" si="1"/>
        <v>100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</row>
    <row r="54" spans="1:265" s="7" customFormat="1" x14ac:dyDescent="0.25">
      <c r="A54" s="15" t="s">
        <v>23</v>
      </c>
      <c r="B54" s="6">
        <v>25000</v>
      </c>
      <c r="C54" s="6">
        <v>0</v>
      </c>
      <c r="D54" s="16">
        <f t="shared" si="0"/>
        <v>25000</v>
      </c>
      <c r="E54" s="6">
        <f t="shared" si="1"/>
        <v>100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</row>
    <row r="55" spans="1:265" s="7" customFormat="1" ht="31.5" x14ac:dyDescent="0.25">
      <c r="A55" s="15" t="s">
        <v>69</v>
      </c>
      <c r="B55" s="6">
        <v>10</v>
      </c>
      <c r="C55" s="6">
        <v>0</v>
      </c>
      <c r="D55" s="16">
        <f t="shared" si="0"/>
        <v>10</v>
      </c>
      <c r="E55" s="6">
        <f t="shared" si="1"/>
        <v>100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</row>
    <row r="56" spans="1:265" s="7" customFormat="1" ht="110.25" x14ac:dyDescent="0.25">
      <c r="A56" s="15" t="s">
        <v>70</v>
      </c>
      <c r="B56" s="6">
        <v>199990</v>
      </c>
      <c r="C56" s="6">
        <v>0</v>
      </c>
      <c r="D56" s="16">
        <f t="shared" si="0"/>
        <v>199990</v>
      </c>
      <c r="E56" s="6">
        <f t="shared" si="1"/>
        <v>100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</row>
    <row r="57" spans="1:265" s="7" customFormat="1" x14ac:dyDescent="0.25">
      <c r="A57" s="15" t="s">
        <v>103</v>
      </c>
      <c r="B57" s="6">
        <v>259779.91657</v>
      </c>
      <c r="C57" s="6">
        <v>0</v>
      </c>
      <c r="D57" s="16">
        <f t="shared" si="0"/>
        <v>259779.91657</v>
      </c>
      <c r="E57" s="6">
        <f t="shared" si="1"/>
        <v>100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</row>
    <row r="58" spans="1:265" s="7" customFormat="1" ht="31.5" x14ac:dyDescent="0.25">
      <c r="A58" s="15" t="s">
        <v>104</v>
      </c>
      <c r="B58" s="6">
        <v>137759.29999999999</v>
      </c>
      <c r="C58" s="6">
        <v>0</v>
      </c>
      <c r="D58" s="16">
        <f t="shared" si="0"/>
        <v>137759.29999999999</v>
      </c>
      <c r="E58" s="6">
        <f t="shared" si="1"/>
        <v>100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</row>
    <row r="59" spans="1:265" s="7" customFormat="1" ht="31.5" x14ac:dyDescent="0.25">
      <c r="A59" s="15" t="s">
        <v>24</v>
      </c>
      <c r="B59" s="6">
        <v>500.1</v>
      </c>
      <c r="C59" s="6">
        <v>0</v>
      </c>
      <c r="D59" s="16">
        <f t="shared" si="0"/>
        <v>500.1</v>
      </c>
      <c r="E59" s="6">
        <f t="shared" si="1"/>
        <v>100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</row>
    <row r="60" spans="1:265" s="7" customFormat="1" x14ac:dyDescent="0.25">
      <c r="A60" s="15" t="s">
        <v>71</v>
      </c>
      <c r="B60" s="6">
        <v>6500</v>
      </c>
      <c r="C60" s="6">
        <f>0.034</f>
        <v>3.4000000000000002E-2</v>
      </c>
      <c r="D60" s="16">
        <f t="shared" si="0"/>
        <v>6500.0339999999997</v>
      </c>
      <c r="E60" s="6">
        <f t="shared" si="1"/>
        <v>100.00052307692306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</row>
    <row r="61" spans="1:265" s="7" customFormat="1" x14ac:dyDescent="0.25">
      <c r="A61" s="15" t="s">
        <v>105</v>
      </c>
      <c r="B61" s="6">
        <v>10261.6</v>
      </c>
      <c r="C61" s="6">
        <f>-0.034</f>
        <v>-3.4000000000000002E-2</v>
      </c>
      <c r="D61" s="16">
        <f t="shared" si="0"/>
        <v>10261.566000000001</v>
      </c>
      <c r="E61" s="6">
        <f t="shared" si="1"/>
        <v>99.999668667654177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</row>
    <row r="62" spans="1:265" s="7" customFormat="1" ht="31.5" x14ac:dyDescent="0.25">
      <c r="A62" s="18" t="s">
        <v>72</v>
      </c>
      <c r="B62" s="6">
        <v>15000</v>
      </c>
      <c r="C62" s="6">
        <v>0</v>
      </c>
      <c r="D62" s="16">
        <f t="shared" si="0"/>
        <v>15000</v>
      </c>
      <c r="E62" s="6">
        <f t="shared" si="1"/>
        <v>100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</row>
    <row r="63" spans="1:265" s="7" customFormat="1" ht="31.5" x14ac:dyDescent="0.25">
      <c r="A63" s="18" t="s">
        <v>74</v>
      </c>
      <c r="B63" s="6">
        <f>B64+B65</f>
        <v>24698.564000000002</v>
      </c>
      <c r="C63" s="6">
        <f>C64+C65</f>
        <v>0</v>
      </c>
      <c r="D63" s="16">
        <f t="shared" si="0"/>
        <v>24698.564000000002</v>
      </c>
      <c r="E63" s="6">
        <f t="shared" si="1"/>
        <v>100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</row>
    <row r="64" spans="1:265" s="7" customFormat="1" ht="47.25" x14ac:dyDescent="0.25">
      <c r="A64" s="22" t="s">
        <v>112</v>
      </c>
      <c r="B64" s="6">
        <v>24527.741000000002</v>
      </c>
      <c r="C64" s="6">
        <v>0</v>
      </c>
      <c r="D64" s="16">
        <f t="shared" si="0"/>
        <v>24527.741000000002</v>
      </c>
      <c r="E64" s="6">
        <f t="shared" si="1"/>
        <v>100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</row>
    <row r="65" spans="1:265" s="7" customFormat="1" ht="47.25" x14ac:dyDescent="0.25">
      <c r="A65" s="22" t="s">
        <v>114</v>
      </c>
      <c r="B65" s="6">
        <v>170.82300000000001</v>
      </c>
      <c r="C65" s="6">
        <v>0</v>
      </c>
      <c r="D65" s="16">
        <f t="shared" si="0"/>
        <v>170.82300000000001</v>
      </c>
      <c r="E65" s="6">
        <f t="shared" si="1"/>
        <v>100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</row>
    <row r="66" spans="1:265" s="7" customFormat="1" x14ac:dyDescent="0.25">
      <c r="A66" s="18" t="s">
        <v>75</v>
      </c>
      <c r="B66" s="6">
        <f>B67+B71</f>
        <v>226304.69</v>
      </c>
      <c r="C66" s="6">
        <f>C67+C71</f>
        <v>84748.760869999998</v>
      </c>
      <c r="D66" s="16">
        <f t="shared" si="0"/>
        <v>311053.45087</v>
      </c>
      <c r="E66" s="6">
        <f t="shared" si="1"/>
        <v>137.4489635499821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</row>
    <row r="67" spans="1:265" s="7" customFormat="1" ht="47.25" x14ac:dyDescent="0.25">
      <c r="A67" s="22" t="s">
        <v>115</v>
      </c>
      <c r="B67" s="6">
        <f>B68+B69+B70</f>
        <v>148743.022</v>
      </c>
      <c r="C67" s="6">
        <f>C68+C69+C70</f>
        <v>0</v>
      </c>
      <c r="D67" s="16">
        <f t="shared" si="0"/>
        <v>148743.022</v>
      </c>
      <c r="E67" s="6">
        <f t="shared" si="1"/>
        <v>100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</row>
    <row r="68" spans="1:265" s="7" customFormat="1" ht="31.5" x14ac:dyDescent="0.25">
      <c r="A68" s="23" t="s">
        <v>116</v>
      </c>
      <c r="B68" s="6">
        <v>5898.3339999999998</v>
      </c>
      <c r="C68" s="6">
        <v>0</v>
      </c>
      <c r="D68" s="16">
        <f t="shared" si="0"/>
        <v>5898.3339999999998</v>
      </c>
      <c r="E68" s="6">
        <f t="shared" si="1"/>
        <v>100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</row>
    <row r="69" spans="1:265" s="7" customFormat="1" ht="31.5" x14ac:dyDescent="0.25">
      <c r="A69" s="23" t="s">
        <v>113</v>
      </c>
      <c r="B69" s="6">
        <v>2038.646</v>
      </c>
      <c r="C69" s="6">
        <v>0</v>
      </c>
      <c r="D69" s="16">
        <f t="shared" si="0"/>
        <v>2038.646</v>
      </c>
      <c r="E69" s="6">
        <f t="shared" si="1"/>
        <v>100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</row>
    <row r="70" spans="1:265" s="7" customFormat="1" ht="47.25" x14ac:dyDescent="0.25">
      <c r="A70" s="23" t="s">
        <v>117</v>
      </c>
      <c r="B70" s="6">
        <v>140806.04199999999</v>
      </c>
      <c r="C70" s="6">
        <v>0</v>
      </c>
      <c r="D70" s="16">
        <f t="shared" si="0"/>
        <v>140806.04199999999</v>
      </c>
      <c r="E70" s="6">
        <f t="shared" si="1"/>
        <v>100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</row>
    <row r="71" spans="1:265" s="7" customFormat="1" x14ac:dyDescent="0.25">
      <c r="A71" s="22" t="s">
        <v>118</v>
      </c>
      <c r="B71" s="6">
        <f>B72+B73+B74</f>
        <v>77561.668000000005</v>
      </c>
      <c r="C71" s="6">
        <f>C72+C73+C74</f>
        <v>84748.760869999998</v>
      </c>
      <c r="D71" s="16">
        <f t="shared" si="0"/>
        <v>162310.42887</v>
      </c>
      <c r="E71" s="6">
        <f t="shared" si="1"/>
        <v>209.2662948790632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</row>
    <row r="72" spans="1:265" s="7" customFormat="1" x14ac:dyDescent="0.25">
      <c r="A72" s="23" t="s">
        <v>135</v>
      </c>
      <c r="B72" s="6">
        <v>28269.583999999999</v>
      </c>
      <c r="C72" s="6">
        <v>0</v>
      </c>
      <c r="D72" s="16">
        <f t="shared" ref="D72:D84" si="2">B72+C72</f>
        <v>28269.583999999999</v>
      </c>
      <c r="E72" s="6">
        <f t="shared" ref="E72:E83" si="3">D72/B72*100</f>
        <v>100</v>
      </c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</row>
    <row r="73" spans="1:265" s="7" customFormat="1" ht="31.5" x14ac:dyDescent="0.25">
      <c r="A73" s="23" t="s">
        <v>121</v>
      </c>
      <c r="B73" s="6">
        <v>49292.084000000003</v>
      </c>
      <c r="C73" s="6">
        <f>13091.26087</f>
        <v>13091.26087</v>
      </c>
      <c r="D73" s="16">
        <f t="shared" si="2"/>
        <v>62383.344870000001</v>
      </c>
      <c r="E73" s="6">
        <f t="shared" si="3"/>
        <v>126.55854613491286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</row>
    <row r="74" spans="1:265" s="7" customFormat="1" x14ac:dyDescent="0.25">
      <c r="A74" s="23" t="s">
        <v>122</v>
      </c>
      <c r="B74" s="6">
        <v>0</v>
      </c>
      <c r="C74" s="6">
        <f>71657.5</f>
        <v>71657.5</v>
      </c>
      <c r="D74" s="16">
        <f t="shared" si="2"/>
        <v>71657.5</v>
      </c>
      <c r="E74" s="31" t="s">
        <v>136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</row>
    <row r="75" spans="1:265" s="7" customFormat="1" ht="31.5" x14ac:dyDescent="0.25">
      <c r="A75" s="18" t="s">
        <v>111</v>
      </c>
      <c r="B75" s="6">
        <v>1408.5360000000001</v>
      </c>
      <c r="C75" s="6">
        <v>0</v>
      </c>
      <c r="D75" s="16">
        <f t="shared" si="2"/>
        <v>1408.5360000000001</v>
      </c>
      <c r="E75" s="6">
        <f t="shared" si="3"/>
        <v>100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</row>
    <row r="76" spans="1:265" s="7" customFormat="1" ht="31.5" x14ac:dyDescent="0.25">
      <c r="A76" s="18" t="s">
        <v>119</v>
      </c>
      <c r="B76" s="6">
        <v>2214.8000000000002</v>
      </c>
      <c r="C76" s="6">
        <v>0</v>
      </c>
      <c r="D76" s="16">
        <f t="shared" si="2"/>
        <v>2214.8000000000002</v>
      </c>
      <c r="E76" s="6">
        <f t="shared" si="3"/>
        <v>100</v>
      </c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  <c r="IV76" s="2"/>
      <c r="IW76" s="2"/>
      <c r="IX76" s="2"/>
      <c r="IY76" s="2"/>
      <c r="IZ76" s="2"/>
      <c r="JA76" s="2"/>
      <c r="JB76" s="2"/>
      <c r="JC76" s="2"/>
      <c r="JD76" s="2"/>
      <c r="JE76" s="2"/>
    </row>
    <row r="77" spans="1:265" s="7" customFormat="1" ht="31.5" x14ac:dyDescent="0.25">
      <c r="A77" s="18" t="s">
        <v>120</v>
      </c>
      <c r="B77" s="6">
        <v>1</v>
      </c>
      <c r="C77" s="6">
        <v>0</v>
      </c>
      <c r="D77" s="16">
        <f t="shared" si="2"/>
        <v>1</v>
      </c>
      <c r="E77" s="6">
        <f t="shared" si="3"/>
        <v>100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  <c r="IV77" s="2"/>
      <c r="IW77" s="2"/>
      <c r="IX77" s="2"/>
      <c r="IY77" s="2"/>
      <c r="IZ77" s="2"/>
      <c r="JA77" s="2"/>
      <c r="JB77" s="2"/>
      <c r="JC77" s="2"/>
      <c r="JD77" s="2"/>
      <c r="JE77" s="2"/>
    </row>
    <row r="78" spans="1:265" s="7" customFormat="1" x14ac:dyDescent="0.25">
      <c r="A78" s="18" t="s">
        <v>123</v>
      </c>
      <c r="B78" s="6">
        <v>150000</v>
      </c>
      <c r="C78" s="6">
        <v>0</v>
      </c>
      <c r="D78" s="16">
        <f t="shared" si="2"/>
        <v>150000</v>
      </c>
      <c r="E78" s="6">
        <f t="shared" si="3"/>
        <v>100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/>
      <c r="IL78" s="2"/>
      <c r="IM78" s="2"/>
      <c r="IN78" s="2"/>
      <c r="IO78" s="2"/>
      <c r="IP78" s="2"/>
      <c r="IQ78" s="2"/>
      <c r="IR78" s="2"/>
      <c r="IS78" s="2"/>
      <c r="IT78" s="2"/>
      <c r="IU78" s="2"/>
      <c r="IV78" s="2"/>
      <c r="IW78" s="2"/>
      <c r="IX78" s="2"/>
      <c r="IY78" s="2"/>
      <c r="IZ78" s="2"/>
      <c r="JA78" s="2"/>
      <c r="JB78" s="2"/>
      <c r="JC78" s="2"/>
      <c r="JD78" s="2"/>
      <c r="JE78" s="2"/>
    </row>
    <row r="79" spans="1:265" s="7" customFormat="1" ht="31.5" x14ac:dyDescent="0.25">
      <c r="A79" s="18" t="s">
        <v>15</v>
      </c>
      <c r="B79" s="6">
        <v>57700</v>
      </c>
      <c r="C79" s="6">
        <f>130835.82497</f>
        <v>130835.82497</v>
      </c>
      <c r="D79" s="16">
        <f t="shared" si="2"/>
        <v>188535.82497000002</v>
      </c>
      <c r="E79" s="6">
        <f t="shared" si="3"/>
        <v>326.75186303292895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</row>
    <row r="80" spans="1:265" s="7" customFormat="1" ht="31.5" x14ac:dyDescent="0.25">
      <c r="A80" s="18" t="s">
        <v>27</v>
      </c>
      <c r="B80" s="6">
        <v>2695.3</v>
      </c>
      <c r="C80" s="6">
        <v>0</v>
      </c>
      <c r="D80" s="16">
        <f t="shared" si="2"/>
        <v>2695.3</v>
      </c>
      <c r="E80" s="6">
        <f t="shared" si="3"/>
        <v>100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/>
      <c r="IL80" s="2"/>
      <c r="IM80" s="2"/>
      <c r="IN80" s="2"/>
      <c r="IO80" s="2"/>
      <c r="IP80" s="2"/>
      <c r="IQ80" s="2"/>
      <c r="IR80" s="2"/>
      <c r="IS80" s="2"/>
      <c r="IT80" s="2"/>
      <c r="IU80" s="2"/>
      <c r="IV80" s="2"/>
      <c r="IW80" s="2"/>
      <c r="IX80" s="2"/>
      <c r="IY80" s="2"/>
      <c r="IZ80" s="2"/>
      <c r="JA80" s="2"/>
      <c r="JB80" s="2"/>
      <c r="JC80" s="2"/>
      <c r="JD80" s="2"/>
      <c r="JE80" s="2"/>
    </row>
    <row r="81" spans="1:265" s="7" customFormat="1" ht="47.25" x14ac:dyDescent="0.25">
      <c r="A81" s="18" t="s">
        <v>78</v>
      </c>
      <c r="B81" s="6">
        <v>1456.6</v>
      </c>
      <c r="C81" s="6">
        <f>718.20991</f>
        <v>718.20991000000004</v>
      </c>
      <c r="D81" s="16">
        <f t="shared" si="2"/>
        <v>2174.8099099999999</v>
      </c>
      <c r="E81" s="6">
        <f t="shared" si="3"/>
        <v>149.30728477275846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  <c r="IW81" s="2"/>
      <c r="IX81" s="2"/>
      <c r="IY81" s="2"/>
      <c r="IZ81" s="2"/>
      <c r="JA81" s="2"/>
      <c r="JB81" s="2"/>
      <c r="JC81" s="2"/>
      <c r="JD81" s="2"/>
      <c r="JE81" s="2"/>
    </row>
    <row r="82" spans="1:265" s="7" customFormat="1" ht="31.5" x14ac:dyDescent="0.25">
      <c r="A82" s="18" t="s">
        <v>79</v>
      </c>
      <c r="B82" s="16">
        <v>45349.2</v>
      </c>
      <c r="C82" s="16">
        <f>-543.03408</f>
        <v>-543.03408000000002</v>
      </c>
      <c r="D82" s="16">
        <f t="shared" si="2"/>
        <v>44806.165919999999</v>
      </c>
      <c r="E82" s="6">
        <f t="shared" si="3"/>
        <v>98.802549813447655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/>
      <c r="IL82" s="2"/>
      <c r="IM82" s="2"/>
      <c r="IN82" s="2"/>
      <c r="IO82" s="2"/>
      <c r="IP82" s="2"/>
      <c r="IQ82" s="2"/>
      <c r="IR82" s="2"/>
      <c r="IS82" s="2"/>
      <c r="IT82" s="2"/>
      <c r="IU82" s="2"/>
      <c r="IV82" s="2"/>
      <c r="IW82" s="2"/>
      <c r="IX82" s="2"/>
      <c r="IY82" s="2"/>
      <c r="IZ82" s="2"/>
      <c r="JA82" s="2"/>
      <c r="JB82" s="2"/>
      <c r="JC82" s="2"/>
      <c r="JD82" s="2"/>
      <c r="JE82" s="2"/>
    </row>
    <row r="83" spans="1:265" s="7" customFormat="1" ht="78.75" x14ac:dyDescent="0.25">
      <c r="A83" s="18" t="s">
        <v>80</v>
      </c>
      <c r="B83" s="16">
        <v>16186.6</v>
      </c>
      <c r="C83" s="16">
        <f>-6529.3944</f>
        <v>-6529.3944000000001</v>
      </c>
      <c r="D83" s="16">
        <f t="shared" si="2"/>
        <v>9657.2056000000011</v>
      </c>
      <c r="E83" s="6">
        <f t="shared" si="3"/>
        <v>59.661730073023364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2"/>
      <c r="IV83" s="2"/>
      <c r="IW83" s="2"/>
      <c r="IX83" s="2"/>
      <c r="IY83" s="2"/>
      <c r="IZ83" s="2"/>
      <c r="JA83" s="2"/>
      <c r="JB83" s="2"/>
      <c r="JC83" s="2"/>
      <c r="JD83" s="2"/>
      <c r="JE83" s="2"/>
    </row>
    <row r="84" spans="1:265" x14ac:dyDescent="0.25">
      <c r="A84" s="24" t="s">
        <v>6</v>
      </c>
      <c r="B84" s="10">
        <f>B7+B8+B9+B10+B11+B12+B13+B14+B15+B16+B17+B18+B19+B20+B21+B22+B23+B24+B25+B26+B27+B28+B29+B30+B31+B32+B33+B34+B35+B36+B37+B38+B39+B40+B41+B42+B43+B44+B45+B46+B47+B48+B49+B50+B53+B54+B55+B56+B57+B58+B59+B60+B61+B62+B63+B66+B75+B76+B77+B78+B79+B80+B81+B82+B83</f>
        <v>7231058.7221399993</v>
      </c>
      <c r="C84" s="10">
        <f>C7+C8+C9+C10+C11+C12+C13+C14+C15+C16+C17+C18+C19+C20+C21+C22+C23+C24+C25+C26+C27+C28+C29+C30+C31+C32+C33+C34+C35+C36+C37+C38+C39+C40+C41+C42+C43+C44+C45+C46+C47+C48+C49+C50+C53+C54+C55+C56+C57+C58+C59+C60+C61+C62+C63+C66+C75+C76+C77+C78+C79+C80+C81+C82+C83</f>
        <v>1186496.0121499998</v>
      </c>
      <c r="D84" s="25">
        <f t="shared" si="2"/>
        <v>8417554.7342900001</v>
      </c>
      <c r="E84" s="10">
        <f>D84/B84*100</f>
        <v>116.40833047748869</v>
      </c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/>
      <c r="IL84" s="2"/>
      <c r="IM84" s="2"/>
      <c r="IN84" s="2"/>
      <c r="IO84" s="2"/>
      <c r="IP84" s="2"/>
      <c r="IQ84" s="2"/>
      <c r="IR84" s="2"/>
      <c r="IS84" s="2"/>
      <c r="IT84" s="2"/>
      <c r="IU84" s="2"/>
      <c r="IV84" s="2"/>
      <c r="IW84" s="2"/>
      <c r="IX84" s="2"/>
      <c r="IY84" s="2"/>
      <c r="IZ84" s="2"/>
      <c r="JA84" s="2"/>
      <c r="JB84" s="2"/>
      <c r="JC84" s="2"/>
      <c r="JD84" s="2"/>
      <c r="JE84" s="2"/>
    </row>
    <row r="85" spans="1:265" x14ac:dyDescent="0.25"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  <c r="IW85" s="2"/>
      <c r="IX85" s="2"/>
      <c r="IY85" s="2"/>
      <c r="IZ85" s="2"/>
      <c r="JA85" s="2"/>
      <c r="JB85" s="2"/>
      <c r="JC85" s="2"/>
      <c r="JD85" s="2"/>
      <c r="JE85" s="2"/>
    </row>
    <row r="86" spans="1:265" x14ac:dyDescent="0.25"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  <c r="IW86" s="2"/>
      <c r="IX86" s="2"/>
      <c r="IY86" s="2"/>
      <c r="IZ86" s="2"/>
      <c r="JA86" s="2"/>
      <c r="JB86" s="2"/>
      <c r="JC86" s="2"/>
      <c r="JD86" s="2"/>
      <c r="JE86" s="2"/>
    </row>
    <row r="87" spans="1:265" x14ac:dyDescent="0.25"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2"/>
      <c r="IV87" s="2"/>
      <c r="IW87" s="2"/>
      <c r="IX87" s="2"/>
      <c r="IY87" s="2"/>
      <c r="IZ87" s="2"/>
      <c r="JA87" s="2"/>
      <c r="JB87" s="2"/>
      <c r="JC87" s="2"/>
      <c r="JD87" s="2"/>
      <c r="JE87" s="2"/>
    </row>
    <row r="88" spans="1:265" x14ac:dyDescent="0.25"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2"/>
      <c r="IV88" s="2"/>
      <c r="IW88" s="2"/>
      <c r="IX88" s="2"/>
      <c r="IY88" s="2"/>
      <c r="IZ88" s="2"/>
      <c r="JA88" s="2"/>
      <c r="JB88" s="2"/>
      <c r="JC88" s="2"/>
      <c r="JD88" s="2"/>
      <c r="JE88" s="2"/>
    </row>
    <row r="89" spans="1:265" x14ac:dyDescent="0.25"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2"/>
      <c r="IV89" s="2"/>
      <c r="IW89" s="2"/>
      <c r="IX89" s="2"/>
      <c r="IY89" s="2"/>
      <c r="IZ89" s="2"/>
      <c r="JA89" s="2"/>
      <c r="JB89" s="2"/>
      <c r="JC89" s="2"/>
      <c r="JD89" s="2"/>
      <c r="JE89" s="2"/>
    </row>
    <row r="90" spans="1:265" x14ac:dyDescent="0.25"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  <c r="IT90" s="2"/>
      <c r="IU90" s="2"/>
      <c r="IV90" s="2"/>
      <c r="IW90" s="2"/>
      <c r="IX90" s="2"/>
      <c r="IY90" s="2"/>
      <c r="IZ90" s="2"/>
      <c r="JA90" s="2"/>
      <c r="JB90" s="2"/>
      <c r="JC90" s="2"/>
      <c r="JD90" s="2"/>
      <c r="JE90" s="2"/>
    </row>
    <row r="91" spans="1:265" x14ac:dyDescent="0.25"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  <c r="IS91" s="2"/>
      <c r="IT91" s="2"/>
      <c r="IU91" s="2"/>
      <c r="IV91" s="2"/>
      <c r="IW91" s="2"/>
      <c r="IX91" s="2"/>
      <c r="IY91" s="2"/>
      <c r="IZ91" s="2"/>
      <c r="JA91" s="2"/>
      <c r="JB91" s="2"/>
      <c r="JC91" s="2"/>
      <c r="JD91" s="2"/>
      <c r="JE91" s="2"/>
    </row>
    <row r="92" spans="1:265" x14ac:dyDescent="0.25"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  <c r="IS92" s="2"/>
      <c r="IT92" s="2"/>
      <c r="IU92" s="2"/>
      <c r="IV92" s="2"/>
      <c r="IW92" s="2"/>
      <c r="IX92" s="2"/>
      <c r="IY92" s="2"/>
      <c r="IZ92" s="2"/>
      <c r="JA92" s="2"/>
      <c r="JB92" s="2"/>
      <c r="JC92" s="2"/>
      <c r="JD92" s="2"/>
      <c r="JE92" s="2"/>
    </row>
    <row r="93" spans="1:265" x14ac:dyDescent="0.25"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  <c r="IS93" s="2"/>
      <c r="IT93" s="2"/>
      <c r="IU93" s="2"/>
      <c r="IV93" s="2"/>
      <c r="IW93" s="2"/>
      <c r="IX93" s="2"/>
      <c r="IY93" s="2"/>
      <c r="IZ93" s="2"/>
      <c r="JA93" s="2"/>
      <c r="JB93" s="2"/>
      <c r="JC93" s="2"/>
      <c r="JD93" s="2"/>
      <c r="JE93" s="2"/>
    </row>
    <row r="94" spans="1:265" x14ac:dyDescent="0.25"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2"/>
      <c r="IV94" s="2"/>
      <c r="IW94" s="2"/>
      <c r="IX94" s="2"/>
      <c r="IY94" s="2"/>
      <c r="IZ94" s="2"/>
      <c r="JA94" s="2"/>
      <c r="JB94" s="2"/>
      <c r="JC94" s="2"/>
      <c r="JD94" s="2"/>
      <c r="JE94" s="2"/>
    </row>
    <row r="95" spans="1:265" x14ac:dyDescent="0.25"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  <c r="IS95" s="2"/>
      <c r="IT95" s="2"/>
      <c r="IU95" s="2"/>
      <c r="IV95" s="2"/>
      <c r="IW95" s="2"/>
      <c r="IX95" s="2"/>
      <c r="IY95" s="2"/>
      <c r="IZ95" s="2"/>
      <c r="JA95" s="2"/>
      <c r="JB95" s="2"/>
      <c r="JC95" s="2"/>
      <c r="JD95" s="2"/>
      <c r="JE95" s="2"/>
    </row>
    <row r="96" spans="1:265" x14ac:dyDescent="0.25"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/>
      <c r="IL96" s="2"/>
      <c r="IM96" s="2"/>
      <c r="IN96" s="2"/>
      <c r="IO96" s="2"/>
      <c r="IP96" s="2"/>
      <c r="IQ96" s="2"/>
      <c r="IR96" s="2"/>
      <c r="IS96" s="2"/>
      <c r="IT96" s="2"/>
      <c r="IU96" s="2"/>
      <c r="IV96" s="2"/>
      <c r="IW96" s="2"/>
      <c r="IX96" s="2"/>
      <c r="IY96" s="2"/>
      <c r="IZ96" s="2"/>
      <c r="JA96" s="2"/>
      <c r="JB96" s="2"/>
      <c r="JC96" s="2"/>
      <c r="JD96" s="2"/>
      <c r="JE96" s="2"/>
    </row>
    <row r="97" spans="6:265" x14ac:dyDescent="0.25"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/>
      <c r="IL97" s="2"/>
      <c r="IM97" s="2"/>
      <c r="IN97" s="2"/>
      <c r="IO97" s="2"/>
      <c r="IP97" s="2"/>
      <c r="IQ97" s="2"/>
      <c r="IR97" s="2"/>
      <c r="IS97" s="2"/>
      <c r="IT97" s="2"/>
      <c r="IU97" s="2"/>
      <c r="IV97" s="2"/>
      <c r="IW97" s="2"/>
      <c r="IX97" s="2"/>
      <c r="IY97" s="2"/>
      <c r="IZ97" s="2"/>
      <c r="JA97" s="2"/>
      <c r="JB97" s="2"/>
      <c r="JC97" s="2"/>
      <c r="JD97" s="2"/>
      <c r="JE97" s="2"/>
    </row>
    <row r="98" spans="6:265" x14ac:dyDescent="0.25"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/>
      <c r="IL98" s="2"/>
      <c r="IM98" s="2"/>
      <c r="IN98" s="2"/>
      <c r="IO98" s="2"/>
      <c r="IP98" s="2"/>
      <c r="IQ98" s="2"/>
      <c r="IR98" s="2"/>
      <c r="IS98" s="2"/>
      <c r="IT98" s="2"/>
      <c r="IU98" s="2"/>
      <c r="IV98" s="2"/>
      <c r="IW98" s="2"/>
      <c r="IX98" s="2"/>
      <c r="IY98" s="2"/>
      <c r="IZ98" s="2"/>
      <c r="JA98" s="2"/>
      <c r="JB98" s="2"/>
      <c r="JC98" s="2"/>
      <c r="JD98" s="2"/>
      <c r="JE98" s="2"/>
    </row>
    <row r="99" spans="6:265" x14ac:dyDescent="0.25"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/>
      <c r="IL99" s="2"/>
      <c r="IM99" s="2"/>
      <c r="IN99" s="2"/>
      <c r="IO99" s="2"/>
      <c r="IP99" s="2"/>
      <c r="IQ99" s="2"/>
      <c r="IR99" s="2"/>
      <c r="IS99" s="2"/>
      <c r="IT99" s="2"/>
      <c r="IU99" s="2"/>
      <c r="IV99" s="2"/>
      <c r="IW99" s="2"/>
      <c r="IX99" s="2"/>
      <c r="IY99" s="2"/>
      <c r="IZ99" s="2"/>
      <c r="JA99" s="2"/>
      <c r="JB99" s="2"/>
      <c r="JC99" s="2"/>
      <c r="JD99" s="2"/>
      <c r="JE99" s="2"/>
    </row>
    <row r="100" spans="6:265" x14ac:dyDescent="0.25"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  <c r="IL100" s="2"/>
      <c r="IM100" s="2"/>
      <c r="IN100" s="2"/>
      <c r="IO100" s="2"/>
      <c r="IP100" s="2"/>
      <c r="IQ100" s="2"/>
      <c r="IR100" s="2"/>
      <c r="IS100" s="2"/>
      <c r="IT100" s="2"/>
      <c r="IU100" s="2"/>
      <c r="IV100" s="2"/>
      <c r="IW100" s="2"/>
      <c r="IX100" s="2"/>
      <c r="IY100" s="2"/>
      <c r="IZ100" s="2"/>
      <c r="JA100" s="2"/>
      <c r="JB100" s="2"/>
      <c r="JC100" s="2"/>
      <c r="JD100" s="2"/>
      <c r="JE100" s="2"/>
    </row>
    <row r="101" spans="6:265" x14ac:dyDescent="0.25"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/>
      <c r="IL101" s="2"/>
      <c r="IM101" s="2"/>
      <c r="IN101" s="2"/>
      <c r="IO101" s="2"/>
      <c r="IP101" s="2"/>
      <c r="IQ101" s="2"/>
      <c r="IR101" s="2"/>
      <c r="IS101" s="2"/>
      <c r="IT101" s="2"/>
      <c r="IU101" s="2"/>
      <c r="IV101" s="2"/>
      <c r="IW101" s="2"/>
      <c r="IX101" s="2"/>
      <c r="IY101" s="2"/>
      <c r="IZ101" s="2"/>
      <c r="JA101" s="2"/>
      <c r="JB101" s="2"/>
      <c r="JC101" s="2"/>
      <c r="JD101" s="2"/>
      <c r="JE101" s="2"/>
    </row>
    <row r="102" spans="6:265" x14ac:dyDescent="0.25"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  <c r="IL102" s="2"/>
      <c r="IM102" s="2"/>
      <c r="IN102" s="2"/>
      <c r="IO102" s="2"/>
      <c r="IP102" s="2"/>
      <c r="IQ102" s="2"/>
      <c r="IR102" s="2"/>
      <c r="IS102" s="2"/>
      <c r="IT102" s="2"/>
      <c r="IU102" s="2"/>
      <c r="IV102" s="2"/>
      <c r="IW102" s="2"/>
      <c r="IX102" s="2"/>
      <c r="IY102" s="2"/>
      <c r="IZ102" s="2"/>
      <c r="JA102" s="2"/>
      <c r="JB102" s="2"/>
      <c r="JC102" s="2"/>
      <c r="JD102" s="2"/>
      <c r="JE102" s="2"/>
    </row>
    <row r="103" spans="6:265" x14ac:dyDescent="0.25"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/>
      <c r="IL103" s="2"/>
      <c r="IM103" s="2"/>
      <c r="IN103" s="2"/>
      <c r="IO103" s="2"/>
      <c r="IP103" s="2"/>
      <c r="IQ103" s="2"/>
      <c r="IR103" s="2"/>
      <c r="IS103" s="2"/>
      <c r="IT103" s="2"/>
      <c r="IU103" s="2"/>
      <c r="IV103" s="2"/>
      <c r="IW103" s="2"/>
      <c r="IX103" s="2"/>
      <c r="IY103" s="2"/>
      <c r="IZ103" s="2"/>
      <c r="JA103" s="2"/>
      <c r="JB103" s="2"/>
      <c r="JC103" s="2"/>
      <c r="JD103" s="2"/>
      <c r="JE103" s="2"/>
    </row>
    <row r="104" spans="6:265" x14ac:dyDescent="0.25"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  <c r="IH104" s="2"/>
      <c r="II104" s="2"/>
      <c r="IJ104" s="2"/>
      <c r="IK104" s="2"/>
      <c r="IL104" s="2"/>
      <c r="IM104" s="2"/>
      <c r="IN104" s="2"/>
      <c r="IO104" s="2"/>
      <c r="IP104" s="2"/>
      <c r="IQ104" s="2"/>
      <c r="IR104" s="2"/>
      <c r="IS104" s="2"/>
      <c r="IT104" s="2"/>
      <c r="IU104" s="2"/>
      <c r="IV104" s="2"/>
      <c r="IW104" s="2"/>
      <c r="IX104" s="2"/>
      <c r="IY104" s="2"/>
      <c r="IZ104" s="2"/>
      <c r="JA104" s="2"/>
      <c r="JB104" s="2"/>
      <c r="JC104" s="2"/>
      <c r="JD104" s="2"/>
      <c r="JE104" s="2"/>
    </row>
    <row r="105" spans="6:265" x14ac:dyDescent="0.25"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/>
      <c r="IL105" s="2"/>
      <c r="IM105" s="2"/>
      <c r="IN105" s="2"/>
      <c r="IO105" s="2"/>
      <c r="IP105" s="2"/>
      <c r="IQ105" s="2"/>
      <c r="IR105" s="2"/>
      <c r="IS105" s="2"/>
      <c r="IT105" s="2"/>
      <c r="IU105" s="2"/>
      <c r="IV105" s="2"/>
      <c r="IW105" s="2"/>
      <c r="IX105" s="2"/>
      <c r="IY105" s="2"/>
      <c r="IZ105" s="2"/>
      <c r="JA105" s="2"/>
      <c r="JB105" s="2"/>
      <c r="JC105" s="2"/>
      <c r="JD105" s="2"/>
      <c r="JE105" s="2"/>
    </row>
    <row r="106" spans="6:265" x14ac:dyDescent="0.25"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/>
      <c r="IL106" s="2"/>
      <c r="IM106" s="2"/>
      <c r="IN106" s="2"/>
      <c r="IO106" s="2"/>
      <c r="IP106" s="2"/>
      <c r="IQ106" s="2"/>
      <c r="IR106" s="2"/>
      <c r="IS106" s="2"/>
      <c r="IT106" s="2"/>
      <c r="IU106" s="2"/>
      <c r="IV106" s="2"/>
      <c r="IW106" s="2"/>
      <c r="IX106" s="2"/>
      <c r="IY106" s="2"/>
      <c r="IZ106" s="2"/>
      <c r="JA106" s="2"/>
      <c r="JB106" s="2"/>
      <c r="JC106" s="2"/>
      <c r="JD106" s="2"/>
      <c r="JE106" s="2"/>
    </row>
    <row r="107" spans="6:265" x14ac:dyDescent="0.25"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  <c r="IH107" s="2"/>
      <c r="II107" s="2"/>
      <c r="IJ107" s="2"/>
      <c r="IK107" s="2"/>
      <c r="IL107" s="2"/>
      <c r="IM107" s="2"/>
      <c r="IN107" s="2"/>
      <c r="IO107" s="2"/>
      <c r="IP107" s="2"/>
      <c r="IQ107" s="2"/>
      <c r="IR107" s="2"/>
      <c r="IS107" s="2"/>
      <c r="IT107" s="2"/>
      <c r="IU107" s="2"/>
      <c r="IV107" s="2"/>
      <c r="IW107" s="2"/>
      <c r="IX107" s="2"/>
      <c r="IY107" s="2"/>
      <c r="IZ107" s="2"/>
      <c r="JA107" s="2"/>
      <c r="JB107" s="2"/>
      <c r="JC107" s="2"/>
      <c r="JD107" s="2"/>
      <c r="JE107" s="2"/>
    </row>
    <row r="108" spans="6:265" x14ac:dyDescent="0.25"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  <c r="IH108" s="2"/>
      <c r="II108" s="2"/>
      <c r="IJ108" s="2"/>
      <c r="IK108" s="2"/>
      <c r="IL108" s="2"/>
      <c r="IM108" s="2"/>
      <c r="IN108" s="2"/>
      <c r="IO108" s="2"/>
      <c r="IP108" s="2"/>
      <c r="IQ108" s="2"/>
      <c r="IR108" s="2"/>
      <c r="IS108" s="2"/>
      <c r="IT108" s="2"/>
      <c r="IU108" s="2"/>
      <c r="IV108" s="2"/>
      <c r="IW108" s="2"/>
      <c r="IX108" s="2"/>
      <c r="IY108" s="2"/>
      <c r="IZ108" s="2"/>
      <c r="JA108" s="2"/>
      <c r="JB108" s="2"/>
      <c r="JC108" s="2"/>
      <c r="JD108" s="2"/>
      <c r="JE108" s="2"/>
    </row>
    <row r="109" spans="6:265" x14ac:dyDescent="0.25"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  <c r="HN109" s="2"/>
      <c r="HO109" s="2"/>
      <c r="HP109" s="2"/>
      <c r="HQ109" s="2"/>
      <c r="HR109" s="2"/>
      <c r="HS109" s="2"/>
      <c r="HT109" s="2"/>
      <c r="HU109" s="2"/>
      <c r="HV109" s="2"/>
      <c r="HW109" s="2"/>
      <c r="HX109" s="2"/>
      <c r="HY109" s="2"/>
      <c r="HZ109" s="2"/>
      <c r="IA109" s="2"/>
      <c r="IB109" s="2"/>
      <c r="IC109" s="2"/>
      <c r="ID109" s="2"/>
      <c r="IE109" s="2"/>
      <c r="IF109" s="2"/>
      <c r="IG109" s="2"/>
      <c r="IH109" s="2"/>
      <c r="II109" s="2"/>
      <c r="IJ109" s="2"/>
      <c r="IK109" s="2"/>
      <c r="IL109" s="2"/>
      <c r="IM109" s="2"/>
      <c r="IN109" s="2"/>
      <c r="IO109" s="2"/>
      <c r="IP109" s="2"/>
      <c r="IQ109" s="2"/>
      <c r="IR109" s="2"/>
      <c r="IS109" s="2"/>
      <c r="IT109" s="2"/>
      <c r="IU109" s="2"/>
      <c r="IV109" s="2"/>
      <c r="IW109" s="2"/>
      <c r="IX109" s="2"/>
      <c r="IY109" s="2"/>
      <c r="IZ109" s="2"/>
      <c r="JA109" s="2"/>
      <c r="JB109" s="2"/>
      <c r="JC109" s="2"/>
      <c r="JD109" s="2"/>
      <c r="JE109" s="2"/>
    </row>
    <row r="110" spans="6:265" x14ac:dyDescent="0.25"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  <c r="HY110" s="2"/>
      <c r="HZ110" s="2"/>
      <c r="IA110" s="2"/>
      <c r="IB110" s="2"/>
      <c r="IC110" s="2"/>
      <c r="ID110" s="2"/>
      <c r="IE110" s="2"/>
      <c r="IF110" s="2"/>
      <c r="IG110" s="2"/>
      <c r="IH110" s="2"/>
      <c r="II110" s="2"/>
      <c r="IJ110" s="2"/>
      <c r="IK110" s="2"/>
      <c r="IL110" s="2"/>
      <c r="IM110" s="2"/>
      <c r="IN110" s="2"/>
      <c r="IO110" s="2"/>
      <c r="IP110" s="2"/>
      <c r="IQ110" s="2"/>
      <c r="IR110" s="2"/>
      <c r="IS110" s="2"/>
      <c r="IT110" s="2"/>
      <c r="IU110" s="2"/>
      <c r="IV110" s="2"/>
      <c r="IW110" s="2"/>
      <c r="IX110" s="2"/>
      <c r="IY110" s="2"/>
      <c r="IZ110" s="2"/>
      <c r="JA110" s="2"/>
      <c r="JB110" s="2"/>
      <c r="JC110" s="2"/>
      <c r="JD110" s="2"/>
      <c r="JE110" s="2"/>
    </row>
    <row r="111" spans="6:265" x14ac:dyDescent="0.25"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  <c r="GQ111" s="2"/>
      <c r="GR111" s="2"/>
      <c r="GS111" s="2"/>
      <c r="GT111" s="2"/>
      <c r="GU111" s="2"/>
      <c r="GV111" s="2"/>
      <c r="GW111" s="2"/>
      <c r="GX111" s="2"/>
      <c r="GY111" s="2"/>
      <c r="GZ111" s="2"/>
      <c r="HA111" s="2"/>
      <c r="HB111" s="2"/>
      <c r="HC111" s="2"/>
      <c r="HD111" s="2"/>
      <c r="HE111" s="2"/>
      <c r="HF111" s="2"/>
      <c r="HG111" s="2"/>
      <c r="HH111" s="2"/>
      <c r="HI111" s="2"/>
      <c r="HJ111" s="2"/>
      <c r="HK111" s="2"/>
      <c r="HL111" s="2"/>
      <c r="HM111" s="2"/>
      <c r="HN111" s="2"/>
      <c r="HO111" s="2"/>
      <c r="HP111" s="2"/>
      <c r="HQ111" s="2"/>
      <c r="HR111" s="2"/>
      <c r="HS111" s="2"/>
      <c r="HT111" s="2"/>
      <c r="HU111" s="2"/>
      <c r="HV111" s="2"/>
      <c r="HW111" s="2"/>
      <c r="HX111" s="2"/>
      <c r="HY111" s="2"/>
      <c r="HZ111" s="2"/>
      <c r="IA111" s="2"/>
      <c r="IB111" s="2"/>
      <c r="IC111" s="2"/>
      <c r="ID111" s="2"/>
      <c r="IE111" s="2"/>
      <c r="IF111" s="2"/>
      <c r="IG111" s="2"/>
      <c r="IH111" s="2"/>
      <c r="II111" s="2"/>
      <c r="IJ111" s="2"/>
      <c r="IK111" s="2"/>
      <c r="IL111" s="2"/>
      <c r="IM111" s="2"/>
      <c r="IN111" s="2"/>
      <c r="IO111" s="2"/>
      <c r="IP111" s="2"/>
      <c r="IQ111" s="2"/>
      <c r="IR111" s="2"/>
      <c r="IS111" s="2"/>
      <c r="IT111" s="2"/>
      <c r="IU111" s="2"/>
      <c r="IV111" s="2"/>
      <c r="IW111" s="2"/>
      <c r="IX111" s="2"/>
      <c r="IY111" s="2"/>
      <c r="IZ111" s="2"/>
      <c r="JA111" s="2"/>
      <c r="JB111" s="2"/>
      <c r="JC111" s="2"/>
      <c r="JD111" s="2"/>
      <c r="JE111" s="2"/>
    </row>
    <row r="112" spans="6:265" x14ac:dyDescent="0.25"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  <c r="HN112" s="2"/>
      <c r="HO112" s="2"/>
      <c r="HP112" s="2"/>
      <c r="HQ112" s="2"/>
      <c r="HR112" s="2"/>
      <c r="HS112" s="2"/>
      <c r="HT112" s="2"/>
      <c r="HU112" s="2"/>
      <c r="HV112" s="2"/>
      <c r="HW112" s="2"/>
      <c r="HX112" s="2"/>
      <c r="HY112" s="2"/>
      <c r="HZ112" s="2"/>
      <c r="IA112" s="2"/>
      <c r="IB112" s="2"/>
      <c r="IC112" s="2"/>
      <c r="ID112" s="2"/>
      <c r="IE112" s="2"/>
      <c r="IF112" s="2"/>
      <c r="IG112" s="2"/>
      <c r="IH112" s="2"/>
      <c r="II112" s="2"/>
      <c r="IJ112" s="2"/>
      <c r="IK112" s="2"/>
      <c r="IL112" s="2"/>
      <c r="IM112" s="2"/>
      <c r="IN112" s="2"/>
      <c r="IO112" s="2"/>
      <c r="IP112" s="2"/>
      <c r="IQ112" s="2"/>
      <c r="IR112" s="2"/>
      <c r="IS112" s="2"/>
      <c r="IT112" s="2"/>
      <c r="IU112" s="2"/>
      <c r="IV112" s="2"/>
      <c r="IW112" s="2"/>
      <c r="IX112" s="2"/>
      <c r="IY112" s="2"/>
      <c r="IZ112" s="2"/>
      <c r="JA112" s="2"/>
      <c r="JB112" s="2"/>
      <c r="JC112" s="2"/>
      <c r="JD112" s="2"/>
      <c r="JE112" s="2"/>
    </row>
    <row r="113" spans="6:265" x14ac:dyDescent="0.25"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  <c r="GN113" s="2"/>
      <c r="GO113" s="2"/>
      <c r="GP113" s="2"/>
      <c r="GQ113" s="2"/>
      <c r="GR113" s="2"/>
      <c r="GS113" s="2"/>
      <c r="GT113" s="2"/>
      <c r="GU113" s="2"/>
      <c r="GV113" s="2"/>
      <c r="GW113" s="2"/>
      <c r="GX113" s="2"/>
      <c r="GY113" s="2"/>
      <c r="GZ113" s="2"/>
      <c r="HA113" s="2"/>
      <c r="HB113" s="2"/>
      <c r="HC113" s="2"/>
      <c r="HD113" s="2"/>
      <c r="HE113" s="2"/>
      <c r="HF113" s="2"/>
      <c r="HG113" s="2"/>
      <c r="HH113" s="2"/>
      <c r="HI113" s="2"/>
      <c r="HJ113" s="2"/>
      <c r="HK113" s="2"/>
      <c r="HL113" s="2"/>
      <c r="HM113" s="2"/>
      <c r="HN113" s="2"/>
      <c r="HO113" s="2"/>
      <c r="HP113" s="2"/>
      <c r="HQ113" s="2"/>
      <c r="HR113" s="2"/>
      <c r="HS113" s="2"/>
      <c r="HT113" s="2"/>
      <c r="HU113" s="2"/>
      <c r="HV113" s="2"/>
      <c r="HW113" s="2"/>
      <c r="HX113" s="2"/>
      <c r="HY113" s="2"/>
      <c r="HZ113" s="2"/>
      <c r="IA113" s="2"/>
      <c r="IB113" s="2"/>
      <c r="IC113" s="2"/>
      <c r="ID113" s="2"/>
      <c r="IE113" s="2"/>
      <c r="IF113" s="2"/>
      <c r="IG113" s="2"/>
      <c r="IH113" s="2"/>
      <c r="II113" s="2"/>
      <c r="IJ113" s="2"/>
      <c r="IK113" s="2"/>
      <c r="IL113" s="2"/>
      <c r="IM113" s="2"/>
      <c r="IN113" s="2"/>
      <c r="IO113" s="2"/>
      <c r="IP113" s="2"/>
      <c r="IQ113" s="2"/>
      <c r="IR113" s="2"/>
      <c r="IS113" s="2"/>
      <c r="IT113" s="2"/>
      <c r="IU113" s="2"/>
      <c r="IV113" s="2"/>
      <c r="IW113" s="2"/>
      <c r="IX113" s="2"/>
      <c r="IY113" s="2"/>
      <c r="IZ113" s="2"/>
      <c r="JA113" s="2"/>
      <c r="JB113" s="2"/>
      <c r="JC113" s="2"/>
      <c r="JD113" s="2"/>
      <c r="JE113" s="2"/>
    </row>
    <row r="114" spans="6:265" x14ac:dyDescent="0.25"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/>
      <c r="IL114" s="2"/>
      <c r="IM114" s="2"/>
      <c r="IN114" s="2"/>
      <c r="IO114" s="2"/>
      <c r="IP114" s="2"/>
      <c r="IQ114" s="2"/>
      <c r="IR114" s="2"/>
      <c r="IS114" s="2"/>
      <c r="IT114" s="2"/>
      <c r="IU114" s="2"/>
      <c r="IV114" s="2"/>
      <c r="IW114" s="2"/>
      <c r="IX114" s="2"/>
      <c r="IY114" s="2"/>
      <c r="IZ114" s="2"/>
      <c r="JA114" s="2"/>
      <c r="JB114" s="2"/>
      <c r="JC114" s="2"/>
      <c r="JD114" s="2"/>
      <c r="JE114" s="2"/>
    </row>
    <row r="115" spans="6:265" x14ac:dyDescent="0.25"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  <c r="GN115" s="2"/>
      <c r="GO115" s="2"/>
      <c r="GP115" s="2"/>
      <c r="GQ115" s="2"/>
      <c r="GR115" s="2"/>
      <c r="GS115" s="2"/>
      <c r="GT115" s="2"/>
      <c r="GU115" s="2"/>
      <c r="GV115" s="2"/>
      <c r="GW115" s="2"/>
      <c r="GX115" s="2"/>
      <c r="GY115" s="2"/>
      <c r="GZ115" s="2"/>
      <c r="HA115" s="2"/>
      <c r="HB115" s="2"/>
      <c r="HC115" s="2"/>
      <c r="HD115" s="2"/>
      <c r="HE115" s="2"/>
      <c r="HF115" s="2"/>
      <c r="HG115" s="2"/>
      <c r="HH115" s="2"/>
      <c r="HI115" s="2"/>
      <c r="HJ115" s="2"/>
      <c r="HK115" s="2"/>
      <c r="HL115" s="2"/>
      <c r="HM115" s="2"/>
      <c r="HN115" s="2"/>
      <c r="HO115" s="2"/>
      <c r="HP115" s="2"/>
      <c r="HQ115" s="2"/>
      <c r="HR115" s="2"/>
      <c r="HS115" s="2"/>
      <c r="HT115" s="2"/>
      <c r="HU115" s="2"/>
      <c r="HV115" s="2"/>
      <c r="HW115" s="2"/>
      <c r="HX115" s="2"/>
      <c r="HY115" s="2"/>
      <c r="HZ115" s="2"/>
      <c r="IA115" s="2"/>
      <c r="IB115" s="2"/>
      <c r="IC115" s="2"/>
      <c r="ID115" s="2"/>
      <c r="IE115" s="2"/>
      <c r="IF115" s="2"/>
      <c r="IG115" s="2"/>
      <c r="IH115" s="2"/>
      <c r="II115" s="2"/>
      <c r="IJ115" s="2"/>
      <c r="IK115" s="2"/>
      <c r="IL115" s="2"/>
      <c r="IM115" s="2"/>
      <c r="IN115" s="2"/>
      <c r="IO115" s="2"/>
      <c r="IP115" s="2"/>
      <c r="IQ115" s="2"/>
      <c r="IR115" s="2"/>
      <c r="IS115" s="2"/>
      <c r="IT115" s="2"/>
      <c r="IU115" s="2"/>
      <c r="IV115" s="2"/>
      <c r="IW115" s="2"/>
      <c r="IX115" s="2"/>
      <c r="IY115" s="2"/>
      <c r="IZ115" s="2"/>
      <c r="JA115" s="2"/>
      <c r="JB115" s="2"/>
      <c r="JC115" s="2"/>
      <c r="JD115" s="2"/>
      <c r="JE115" s="2"/>
    </row>
    <row r="116" spans="6:265" x14ac:dyDescent="0.25"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2"/>
      <c r="IV116" s="2"/>
      <c r="IW116" s="2"/>
      <c r="IX116" s="2"/>
      <c r="IY116" s="2"/>
      <c r="IZ116" s="2"/>
      <c r="JA116" s="2"/>
      <c r="JB116" s="2"/>
      <c r="JC116" s="2"/>
      <c r="JD116" s="2"/>
      <c r="JE116" s="2"/>
    </row>
    <row r="117" spans="6:265" x14ac:dyDescent="0.25"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  <c r="HS117" s="2"/>
      <c r="HT117" s="2"/>
      <c r="HU117" s="2"/>
      <c r="HV117" s="2"/>
      <c r="HW117" s="2"/>
      <c r="HX117" s="2"/>
      <c r="HY117" s="2"/>
      <c r="HZ117" s="2"/>
      <c r="IA117" s="2"/>
      <c r="IB117" s="2"/>
      <c r="IC117" s="2"/>
      <c r="ID117" s="2"/>
      <c r="IE117" s="2"/>
      <c r="IF117" s="2"/>
      <c r="IG117" s="2"/>
      <c r="IH117" s="2"/>
      <c r="II117" s="2"/>
      <c r="IJ117" s="2"/>
      <c r="IK117" s="2"/>
      <c r="IL117" s="2"/>
      <c r="IM117" s="2"/>
      <c r="IN117" s="2"/>
      <c r="IO117" s="2"/>
      <c r="IP117" s="2"/>
      <c r="IQ117" s="2"/>
      <c r="IR117" s="2"/>
      <c r="IS117" s="2"/>
      <c r="IT117" s="2"/>
      <c r="IU117" s="2"/>
      <c r="IV117" s="2"/>
      <c r="IW117" s="2"/>
      <c r="IX117" s="2"/>
      <c r="IY117" s="2"/>
      <c r="IZ117" s="2"/>
      <c r="JA117" s="2"/>
      <c r="JB117" s="2"/>
      <c r="JC117" s="2"/>
      <c r="JD117" s="2"/>
      <c r="JE117" s="2"/>
    </row>
    <row r="118" spans="6:265" x14ac:dyDescent="0.25"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  <c r="GQ118" s="2"/>
      <c r="GR118" s="2"/>
      <c r="GS118" s="2"/>
      <c r="GT118" s="2"/>
      <c r="GU118" s="2"/>
      <c r="GV118" s="2"/>
      <c r="GW118" s="2"/>
      <c r="GX118" s="2"/>
      <c r="GY118" s="2"/>
      <c r="GZ118" s="2"/>
      <c r="HA118" s="2"/>
      <c r="HB118" s="2"/>
      <c r="HC118" s="2"/>
      <c r="HD118" s="2"/>
      <c r="HE118" s="2"/>
      <c r="HF118" s="2"/>
      <c r="HG118" s="2"/>
      <c r="HH118" s="2"/>
      <c r="HI118" s="2"/>
      <c r="HJ118" s="2"/>
      <c r="HK118" s="2"/>
      <c r="HL118" s="2"/>
      <c r="HM118" s="2"/>
      <c r="HN118" s="2"/>
      <c r="HO118" s="2"/>
      <c r="HP118" s="2"/>
      <c r="HQ118" s="2"/>
      <c r="HR118" s="2"/>
      <c r="HS118" s="2"/>
      <c r="HT118" s="2"/>
      <c r="HU118" s="2"/>
      <c r="HV118" s="2"/>
      <c r="HW118" s="2"/>
      <c r="HX118" s="2"/>
      <c r="HY118" s="2"/>
      <c r="HZ118" s="2"/>
      <c r="IA118" s="2"/>
      <c r="IB118" s="2"/>
      <c r="IC118" s="2"/>
      <c r="ID118" s="2"/>
      <c r="IE118" s="2"/>
      <c r="IF118" s="2"/>
      <c r="IG118" s="2"/>
      <c r="IH118" s="2"/>
      <c r="II118" s="2"/>
      <c r="IJ118" s="2"/>
      <c r="IK118" s="2"/>
      <c r="IL118" s="2"/>
      <c r="IM118" s="2"/>
      <c r="IN118" s="2"/>
      <c r="IO118" s="2"/>
      <c r="IP118" s="2"/>
      <c r="IQ118" s="2"/>
      <c r="IR118" s="2"/>
      <c r="IS118" s="2"/>
      <c r="IT118" s="2"/>
      <c r="IU118" s="2"/>
      <c r="IV118" s="2"/>
      <c r="IW118" s="2"/>
      <c r="IX118" s="2"/>
      <c r="IY118" s="2"/>
      <c r="IZ118" s="2"/>
      <c r="JA118" s="2"/>
      <c r="JB118" s="2"/>
      <c r="JC118" s="2"/>
      <c r="JD118" s="2"/>
      <c r="JE118" s="2"/>
    </row>
    <row r="119" spans="6:265" x14ac:dyDescent="0.25"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  <c r="GE119" s="2"/>
      <c r="GF119" s="2"/>
      <c r="GG119" s="2"/>
      <c r="GH119" s="2"/>
      <c r="GI119" s="2"/>
      <c r="GJ119" s="2"/>
      <c r="GK119" s="2"/>
      <c r="GL119" s="2"/>
      <c r="GM119" s="2"/>
      <c r="GN119" s="2"/>
      <c r="GO119" s="2"/>
      <c r="GP119" s="2"/>
      <c r="GQ119" s="2"/>
      <c r="GR119" s="2"/>
      <c r="GS119" s="2"/>
      <c r="GT119" s="2"/>
      <c r="GU119" s="2"/>
      <c r="GV119" s="2"/>
      <c r="GW119" s="2"/>
      <c r="GX119" s="2"/>
      <c r="GY119" s="2"/>
      <c r="GZ119" s="2"/>
      <c r="HA119" s="2"/>
      <c r="HB119" s="2"/>
      <c r="HC119" s="2"/>
      <c r="HD119" s="2"/>
      <c r="HE119" s="2"/>
      <c r="HF119" s="2"/>
      <c r="HG119" s="2"/>
      <c r="HH119" s="2"/>
      <c r="HI119" s="2"/>
      <c r="HJ119" s="2"/>
      <c r="HK119" s="2"/>
      <c r="HL119" s="2"/>
      <c r="HM119" s="2"/>
      <c r="HN119" s="2"/>
      <c r="HO119" s="2"/>
      <c r="HP119" s="2"/>
      <c r="HQ119" s="2"/>
      <c r="HR119" s="2"/>
      <c r="HS119" s="2"/>
      <c r="HT119" s="2"/>
      <c r="HU119" s="2"/>
      <c r="HV119" s="2"/>
      <c r="HW119" s="2"/>
      <c r="HX119" s="2"/>
      <c r="HY119" s="2"/>
      <c r="HZ119" s="2"/>
      <c r="IA119" s="2"/>
      <c r="IB119" s="2"/>
      <c r="IC119" s="2"/>
      <c r="ID119" s="2"/>
      <c r="IE119" s="2"/>
      <c r="IF119" s="2"/>
      <c r="IG119" s="2"/>
      <c r="IH119" s="2"/>
      <c r="II119" s="2"/>
      <c r="IJ119" s="2"/>
      <c r="IK119" s="2"/>
      <c r="IL119" s="2"/>
      <c r="IM119" s="2"/>
      <c r="IN119" s="2"/>
      <c r="IO119" s="2"/>
      <c r="IP119" s="2"/>
      <c r="IQ119" s="2"/>
      <c r="IR119" s="2"/>
      <c r="IS119" s="2"/>
      <c r="IT119" s="2"/>
      <c r="IU119" s="2"/>
      <c r="IV119" s="2"/>
      <c r="IW119" s="2"/>
      <c r="IX119" s="2"/>
      <c r="IY119" s="2"/>
      <c r="IZ119" s="2"/>
      <c r="JA119" s="2"/>
      <c r="JB119" s="2"/>
      <c r="JC119" s="2"/>
      <c r="JD119" s="2"/>
      <c r="JE119" s="2"/>
    </row>
    <row r="120" spans="6:265" x14ac:dyDescent="0.25"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2"/>
      <c r="IV120" s="2"/>
      <c r="IW120" s="2"/>
      <c r="IX120" s="2"/>
      <c r="IY120" s="2"/>
      <c r="IZ120" s="2"/>
      <c r="JA120" s="2"/>
      <c r="JB120" s="2"/>
      <c r="JC120" s="2"/>
      <c r="JD120" s="2"/>
      <c r="JE120" s="2"/>
    </row>
    <row r="121" spans="6:265" x14ac:dyDescent="0.25"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  <c r="GJ121" s="2"/>
      <c r="GK121" s="2"/>
      <c r="GL121" s="2"/>
      <c r="GM121" s="2"/>
      <c r="GN121" s="2"/>
      <c r="GO121" s="2"/>
      <c r="GP121" s="2"/>
      <c r="GQ121" s="2"/>
      <c r="GR121" s="2"/>
      <c r="GS121" s="2"/>
      <c r="GT121" s="2"/>
      <c r="GU121" s="2"/>
      <c r="GV121" s="2"/>
      <c r="GW121" s="2"/>
      <c r="GX121" s="2"/>
      <c r="GY121" s="2"/>
      <c r="GZ121" s="2"/>
      <c r="HA121" s="2"/>
      <c r="HB121" s="2"/>
      <c r="HC121" s="2"/>
      <c r="HD121" s="2"/>
      <c r="HE121" s="2"/>
      <c r="HF121" s="2"/>
      <c r="HG121" s="2"/>
      <c r="HH121" s="2"/>
      <c r="HI121" s="2"/>
      <c r="HJ121" s="2"/>
      <c r="HK121" s="2"/>
      <c r="HL121" s="2"/>
      <c r="HM121" s="2"/>
      <c r="HN121" s="2"/>
      <c r="HO121" s="2"/>
      <c r="HP121" s="2"/>
      <c r="HQ121" s="2"/>
      <c r="HR121" s="2"/>
      <c r="HS121" s="2"/>
      <c r="HT121" s="2"/>
      <c r="HU121" s="2"/>
      <c r="HV121" s="2"/>
      <c r="HW121" s="2"/>
      <c r="HX121" s="2"/>
      <c r="HY121" s="2"/>
      <c r="HZ121" s="2"/>
      <c r="IA121" s="2"/>
      <c r="IB121" s="2"/>
      <c r="IC121" s="2"/>
      <c r="ID121" s="2"/>
      <c r="IE121" s="2"/>
      <c r="IF121" s="2"/>
      <c r="IG121" s="2"/>
      <c r="IH121" s="2"/>
      <c r="II121" s="2"/>
      <c r="IJ121" s="2"/>
      <c r="IK121" s="2"/>
      <c r="IL121" s="2"/>
      <c r="IM121" s="2"/>
      <c r="IN121" s="2"/>
      <c r="IO121" s="2"/>
      <c r="IP121" s="2"/>
      <c r="IQ121" s="2"/>
      <c r="IR121" s="2"/>
      <c r="IS121" s="2"/>
      <c r="IT121" s="2"/>
      <c r="IU121" s="2"/>
      <c r="IV121" s="2"/>
      <c r="IW121" s="2"/>
      <c r="IX121" s="2"/>
      <c r="IY121" s="2"/>
      <c r="IZ121" s="2"/>
      <c r="JA121" s="2"/>
      <c r="JB121" s="2"/>
      <c r="JC121" s="2"/>
      <c r="JD121" s="2"/>
      <c r="JE121" s="2"/>
    </row>
    <row r="122" spans="6:265" x14ac:dyDescent="0.25"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  <c r="GF122" s="2"/>
      <c r="GG122" s="2"/>
      <c r="GH122" s="2"/>
      <c r="GI122" s="2"/>
      <c r="GJ122" s="2"/>
      <c r="GK122" s="2"/>
      <c r="GL122" s="2"/>
      <c r="GM122" s="2"/>
      <c r="GN122" s="2"/>
      <c r="GO122" s="2"/>
      <c r="GP122" s="2"/>
      <c r="GQ122" s="2"/>
      <c r="GR122" s="2"/>
      <c r="GS122" s="2"/>
      <c r="GT122" s="2"/>
      <c r="GU122" s="2"/>
      <c r="GV122" s="2"/>
      <c r="GW122" s="2"/>
      <c r="GX122" s="2"/>
      <c r="GY122" s="2"/>
      <c r="GZ122" s="2"/>
      <c r="HA122" s="2"/>
      <c r="HB122" s="2"/>
      <c r="HC122" s="2"/>
      <c r="HD122" s="2"/>
      <c r="HE122" s="2"/>
      <c r="HF122" s="2"/>
      <c r="HG122" s="2"/>
      <c r="HH122" s="2"/>
      <c r="HI122" s="2"/>
      <c r="HJ122" s="2"/>
      <c r="HK122" s="2"/>
      <c r="HL122" s="2"/>
      <c r="HM122" s="2"/>
      <c r="HN122" s="2"/>
      <c r="HO122" s="2"/>
      <c r="HP122" s="2"/>
      <c r="HQ122" s="2"/>
      <c r="HR122" s="2"/>
      <c r="HS122" s="2"/>
      <c r="HT122" s="2"/>
      <c r="HU122" s="2"/>
      <c r="HV122" s="2"/>
      <c r="HW122" s="2"/>
      <c r="HX122" s="2"/>
      <c r="HY122" s="2"/>
      <c r="HZ122" s="2"/>
      <c r="IA122" s="2"/>
      <c r="IB122" s="2"/>
      <c r="IC122" s="2"/>
      <c r="ID122" s="2"/>
      <c r="IE122" s="2"/>
      <c r="IF122" s="2"/>
      <c r="IG122" s="2"/>
      <c r="IH122" s="2"/>
      <c r="II122" s="2"/>
      <c r="IJ122" s="2"/>
      <c r="IK122" s="2"/>
      <c r="IL122" s="2"/>
      <c r="IM122" s="2"/>
      <c r="IN122" s="2"/>
      <c r="IO122" s="2"/>
      <c r="IP122" s="2"/>
      <c r="IQ122" s="2"/>
      <c r="IR122" s="2"/>
      <c r="IS122" s="2"/>
      <c r="IT122" s="2"/>
      <c r="IU122" s="2"/>
      <c r="IV122" s="2"/>
      <c r="IW122" s="2"/>
      <c r="IX122" s="2"/>
      <c r="IY122" s="2"/>
      <c r="IZ122" s="2"/>
      <c r="JA122" s="2"/>
      <c r="JB122" s="2"/>
      <c r="JC122" s="2"/>
      <c r="JD122" s="2"/>
      <c r="JE122" s="2"/>
    </row>
    <row r="123" spans="6:265" x14ac:dyDescent="0.25"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  <c r="GN123" s="2"/>
      <c r="GO123" s="2"/>
      <c r="GP123" s="2"/>
      <c r="GQ123" s="2"/>
      <c r="GR123" s="2"/>
      <c r="GS123" s="2"/>
      <c r="GT123" s="2"/>
      <c r="GU123" s="2"/>
      <c r="GV123" s="2"/>
      <c r="GW123" s="2"/>
      <c r="GX123" s="2"/>
      <c r="GY123" s="2"/>
      <c r="GZ123" s="2"/>
      <c r="HA123" s="2"/>
      <c r="HB123" s="2"/>
      <c r="HC123" s="2"/>
      <c r="HD123" s="2"/>
      <c r="HE123" s="2"/>
      <c r="HF123" s="2"/>
      <c r="HG123" s="2"/>
      <c r="HH123" s="2"/>
      <c r="HI123" s="2"/>
      <c r="HJ123" s="2"/>
      <c r="HK123" s="2"/>
      <c r="HL123" s="2"/>
      <c r="HM123" s="2"/>
      <c r="HN123" s="2"/>
      <c r="HO123" s="2"/>
      <c r="HP123" s="2"/>
      <c r="HQ123" s="2"/>
      <c r="HR123" s="2"/>
      <c r="HS123" s="2"/>
      <c r="HT123" s="2"/>
      <c r="HU123" s="2"/>
      <c r="HV123" s="2"/>
      <c r="HW123" s="2"/>
      <c r="HX123" s="2"/>
      <c r="HY123" s="2"/>
      <c r="HZ123" s="2"/>
      <c r="IA123" s="2"/>
      <c r="IB123" s="2"/>
      <c r="IC123" s="2"/>
      <c r="ID123" s="2"/>
      <c r="IE123" s="2"/>
      <c r="IF123" s="2"/>
      <c r="IG123" s="2"/>
      <c r="IH123" s="2"/>
      <c r="II123" s="2"/>
      <c r="IJ123" s="2"/>
      <c r="IK123" s="2"/>
      <c r="IL123" s="2"/>
      <c r="IM123" s="2"/>
      <c r="IN123" s="2"/>
      <c r="IO123" s="2"/>
      <c r="IP123" s="2"/>
      <c r="IQ123" s="2"/>
      <c r="IR123" s="2"/>
      <c r="IS123" s="2"/>
      <c r="IT123" s="2"/>
      <c r="IU123" s="2"/>
      <c r="IV123" s="2"/>
      <c r="IW123" s="2"/>
      <c r="IX123" s="2"/>
      <c r="IY123" s="2"/>
      <c r="IZ123" s="2"/>
      <c r="JA123" s="2"/>
      <c r="JB123" s="2"/>
      <c r="JC123" s="2"/>
      <c r="JD123" s="2"/>
      <c r="JE123" s="2"/>
    </row>
    <row r="124" spans="6:265" x14ac:dyDescent="0.25"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  <c r="GJ124" s="2"/>
      <c r="GK124" s="2"/>
      <c r="GL124" s="2"/>
      <c r="GM124" s="2"/>
      <c r="GN124" s="2"/>
      <c r="GO124" s="2"/>
      <c r="GP124" s="2"/>
      <c r="GQ124" s="2"/>
      <c r="GR124" s="2"/>
      <c r="GS124" s="2"/>
      <c r="GT124" s="2"/>
      <c r="GU124" s="2"/>
      <c r="GV124" s="2"/>
      <c r="GW124" s="2"/>
      <c r="GX124" s="2"/>
      <c r="GY124" s="2"/>
      <c r="GZ124" s="2"/>
      <c r="HA124" s="2"/>
      <c r="HB124" s="2"/>
      <c r="HC124" s="2"/>
      <c r="HD124" s="2"/>
      <c r="HE124" s="2"/>
      <c r="HF124" s="2"/>
      <c r="HG124" s="2"/>
      <c r="HH124" s="2"/>
      <c r="HI124" s="2"/>
      <c r="HJ124" s="2"/>
      <c r="HK124" s="2"/>
      <c r="HL124" s="2"/>
      <c r="HM124" s="2"/>
      <c r="HN124" s="2"/>
      <c r="HO124" s="2"/>
      <c r="HP124" s="2"/>
      <c r="HQ124" s="2"/>
      <c r="HR124" s="2"/>
      <c r="HS124" s="2"/>
      <c r="HT124" s="2"/>
      <c r="HU124" s="2"/>
      <c r="HV124" s="2"/>
      <c r="HW124" s="2"/>
      <c r="HX124" s="2"/>
      <c r="HY124" s="2"/>
      <c r="HZ124" s="2"/>
      <c r="IA124" s="2"/>
      <c r="IB124" s="2"/>
      <c r="IC124" s="2"/>
      <c r="ID124" s="2"/>
      <c r="IE124" s="2"/>
      <c r="IF124" s="2"/>
      <c r="IG124" s="2"/>
      <c r="IH124" s="2"/>
      <c r="II124" s="2"/>
      <c r="IJ124" s="2"/>
      <c r="IK124" s="2"/>
      <c r="IL124" s="2"/>
      <c r="IM124" s="2"/>
      <c r="IN124" s="2"/>
      <c r="IO124" s="2"/>
      <c r="IP124" s="2"/>
      <c r="IQ124" s="2"/>
      <c r="IR124" s="2"/>
      <c r="IS124" s="2"/>
      <c r="IT124" s="2"/>
      <c r="IU124" s="2"/>
      <c r="IV124" s="2"/>
      <c r="IW124" s="2"/>
      <c r="IX124" s="2"/>
      <c r="IY124" s="2"/>
      <c r="IZ124" s="2"/>
      <c r="JA124" s="2"/>
      <c r="JB124" s="2"/>
      <c r="JC124" s="2"/>
      <c r="JD124" s="2"/>
      <c r="JE124" s="2"/>
    </row>
    <row r="125" spans="6:265" x14ac:dyDescent="0.25"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  <c r="GM125" s="2"/>
      <c r="GN125" s="2"/>
      <c r="GO125" s="2"/>
      <c r="GP125" s="2"/>
      <c r="GQ125" s="2"/>
      <c r="GR125" s="2"/>
      <c r="GS125" s="2"/>
      <c r="GT125" s="2"/>
      <c r="GU125" s="2"/>
      <c r="GV125" s="2"/>
      <c r="GW125" s="2"/>
      <c r="GX125" s="2"/>
      <c r="GY125" s="2"/>
      <c r="GZ125" s="2"/>
      <c r="HA125" s="2"/>
      <c r="HB125" s="2"/>
      <c r="HC125" s="2"/>
      <c r="HD125" s="2"/>
      <c r="HE125" s="2"/>
      <c r="HF125" s="2"/>
      <c r="HG125" s="2"/>
      <c r="HH125" s="2"/>
      <c r="HI125" s="2"/>
      <c r="HJ125" s="2"/>
      <c r="HK125" s="2"/>
      <c r="HL125" s="2"/>
      <c r="HM125" s="2"/>
      <c r="HN125" s="2"/>
      <c r="HO125" s="2"/>
      <c r="HP125" s="2"/>
      <c r="HQ125" s="2"/>
      <c r="HR125" s="2"/>
      <c r="HS125" s="2"/>
      <c r="HT125" s="2"/>
      <c r="HU125" s="2"/>
      <c r="HV125" s="2"/>
      <c r="HW125" s="2"/>
      <c r="HX125" s="2"/>
      <c r="HY125" s="2"/>
      <c r="HZ125" s="2"/>
      <c r="IA125" s="2"/>
      <c r="IB125" s="2"/>
      <c r="IC125" s="2"/>
      <c r="ID125" s="2"/>
      <c r="IE125" s="2"/>
      <c r="IF125" s="2"/>
      <c r="IG125" s="2"/>
      <c r="IH125" s="2"/>
      <c r="II125" s="2"/>
      <c r="IJ125" s="2"/>
      <c r="IK125" s="2"/>
      <c r="IL125" s="2"/>
      <c r="IM125" s="2"/>
      <c r="IN125" s="2"/>
      <c r="IO125" s="2"/>
      <c r="IP125" s="2"/>
      <c r="IQ125" s="2"/>
      <c r="IR125" s="2"/>
      <c r="IS125" s="2"/>
      <c r="IT125" s="2"/>
      <c r="IU125" s="2"/>
      <c r="IV125" s="2"/>
      <c r="IW125" s="2"/>
      <c r="IX125" s="2"/>
      <c r="IY125" s="2"/>
      <c r="IZ125" s="2"/>
      <c r="JA125" s="2"/>
      <c r="JB125" s="2"/>
      <c r="JC125" s="2"/>
      <c r="JD125" s="2"/>
      <c r="JE125" s="2"/>
    </row>
    <row r="126" spans="6:265" x14ac:dyDescent="0.25"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  <c r="GM126" s="2"/>
      <c r="GN126" s="2"/>
      <c r="GO126" s="2"/>
      <c r="GP126" s="2"/>
      <c r="GQ126" s="2"/>
      <c r="GR126" s="2"/>
      <c r="GS126" s="2"/>
      <c r="GT126" s="2"/>
      <c r="GU126" s="2"/>
      <c r="GV126" s="2"/>
      <c r="GW126" s="2"/>
      <c r="GX126" s="2"/>
      <c r="GY126" s="2"/>
      <c r="GZ126" s="2"/>
      <c r="HA126" s="2"/>
      <c r="HB126" s="2"/>
      <c r="HC126" s="2"/>
      <c r="HD126" s="2"/>
      <c r="HE126" s="2"/>
      <c r="HF126" s="2"/>
      <c r="HG126" s="2"/>
      <c r="HH126" s="2"/>
      <c r="HI126" s="2"/>
      <c r="HJ126" s="2"/>
      <c r="HK126" s="2"/>
      <c r="HL126" s="2"/>
      <c r="HM126" s="2"/>
      <c r="HN126" s="2"/>
      <c r="HO126" s="2"/>
      <c r="HP126" s="2"/>
      <c r="HQ126" s="2"/>
      <c r="HR126" s="2"/>
      <c r="HS126" s="2"/>
      <c r="HT126" s="2"/>
      <c r="HU126" s="2"/>
      <c r="HV126" s="2"/>
      <c r="HW126" s="2"/>
      <c r="HX126" s="2"/>
      <c r="HY126" s="2"/>
      <c r="HZ126" s="2"/>
      <c r="IA126" s="2"/>
      <c r="IB126" s="2"/>
      <c r="IC126" s="2"/>
      <c r="ID126" s="2"/>
      <c r="IE126" s="2"/>
      <c r="IF126" s="2"/>
      <c r="IG126" s="2"/>
      <c r="IH126" s="2"/>
      <c r="II126" s="2"/>
      <c r="IJ126" s="2"/>
      <c r="IK126" s="2"/>
      <c r="IL126" s="2"/>
      <c r="IM126" s="2"/>
      <c r="IN126" s="2"/>
      <c r="IO126" s="2"/>
      <c r="IP126" s="2"/>
      <c r="IQ126" s="2"/>
      <c r="IR126" s="2"/>
      <c r="IS126" s="2"/>
      <c r="IT126" s="2"/>
      <c r="IU126" s="2"/>
      <c r="IV126" s="2"/>
      <c r="IW126" s="2"/>
      <c r="IX126" s="2"/>
      <c r="IY126" s="2"/>
      <c r="IZ126" s="2"/>
      <c r="JA126" s="2"/>
      <c r="JB126" s="2"/>
      <c r="JC126" s="2"/>
      <c r="JD126" s="2"/>
      <c r="JE126" s="2"/>
    </row>
    <row r="127" spans="6:265" x14ac:dyDescent="0.25"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  <c r="GN127" s="2"/>
      <c r="GO127" s="2"/>
      <c r="GP127" s="2"/>
      <c r="GQ127" s="2"/>
      <c r="GR127" s="2"/>
      <c r="GS127" s="2"/>
      <c r="GT127" s="2"/>
      <c r="GU127" s="2"/>
      <c r="GV127" s="2"/>
      <c r="GW127" s="2"/>
      <c r="GX127" s="2"/>
      <c r="GY127" s="2"/>
      <c r="GZ127" s="2"/>
      <c r="HA127" s="2"/>
      <c r="HB127" s="2"/>
      <c r="HC127" s="2"/>
      <c r="HD127" s="2"/>
      <c r="HE127" s="2"/>
      <c r="HF127" s="2"/>
      <c r="HG127" s="2"/>
      <c r="HH127" s="2"/>
      <c r="HI127" s="2"/>
      <c r="HJ127" s="2"/>
      <c r="HK127" s="2"/>
      <c r="HL127" s="2"/>
      <c r="HM127" s="2"/>
      <c r="HN127" s="2"/>
      <c r="HO127" s="2"/>
      <c r="HP127" s="2"/>
      <c r="HQ127" s="2"/>
      <c r="HR127" s="2"/>
      <c r="HS127" s="2"/>
      <c r="HT127" s="2"/>
      <c r="HU127" s="2"/>
      <c r="HV127" s="2"/>
      <c r="HW127" s="2"/>
      <c r="HX127" s="2"/>
      <c r="HY127" s="2"/>
      <c r="HZ127" s="2"/>
      <c r="IA127" s="2"/>
      <c r="IB127" s="2"/>
      <c r="IC127" s="2"/>
      <c r="ID127" s="2"/>
      <c r="IE127" s="2"/>
      <c r="IF127" s="2"/>
      <c r="IG127" s="2"/>
      <c r="IH127" s="2"/>
      <c r="II127" s="2"/>
      <c r="IJ127" s="2"/>
      <c r="IK127" s="2"/>
      <c r="IL127" s="2"/>
      <c r="IM127" s="2"/>
      <c r="IN127" s="2"/>
      <c r="IO127" s="2"/>
      <c r="IP127" s="2"/>
      <c r="IQ127" s="2"/>
      <c r="IR127" s="2"/>
      <c r="IS127" s="2"/>
      <c r="IT127" s="2"/>
      <c r="IU127" s="2"/>
      <c r="IV127" s="2"/>
      <c r="IW127" s="2"/>
      <c r="IX127" s="2"/>
      <c r="IY127" s="2"/>
      <c r="IZ127" s="2"/>
      <c r="JA127" s="2"/>
      <c r="JB127" s="2"/>
      <c r="JC127" s="2"/>
      <c r="JD127" s="2"/>
      <c r="JE127" s="2"/>
    </row>
    <row r="128" spans="6:265" x14ac:dyDescent="0.25"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 s="2"/>
      <c r="HK128" s="2"/>
      <c r="HL128" s="2"/>
      <c r="HM128" s="2"/>
      <c r="HN128" s="2"/>
      <c r="HO128" s="2"/>
      <c r="HP128" s="2"/>
      <c r="HQ128" s="2"/>
      <c r="HR128" s="2"/>
      <c r="HS128" s="2"/>
      <c r="HT128" s="2"/>
      <c r="HU128" s="2"/>
      <c r="HV128" s="2"/>
      <c r="HW128" s="2"/>
      <c r="HX128" s="2"/>
      <c r="HY128" s="2"/>
      <c r="HZ128" s="2"/>
      <c r="IA128" s="2"/>
      <c r="IB128" s="2"/>
      <c r="IC128" s="2"/>
      <c r="ID128" s="2"/>
      <c r="IE128" s="2"/>
      <c r="IF128" s="2"/>
      <c r="IG128" s="2"/>
      <c r="IH128" s="2"/>
      <c r="II128" s="2"/>
      <c r="IJ128" s="2"/>
      <c r="IK128" s="2"/>
      <c r="IL128" s="2"/>
      <c r="IM128" s="2"/>
      <c r="IN128" s="2"/>
      <c r="IO128" s="2"/>
      <c r="IP128" s="2"/>
      <c r="IQ128" s="2"/>
      <c r="IR128" s="2"/>
      <c r="IS128" s="2"/>
      <c r="IT128" s="2"/>
      <c r="IU128" s="2"/>
      <c r="IV128" s="2"/>
      <c r="IW128" s="2"/>
      <c r="IX128" s="2"/>
      <c r="IY128" s="2"/>
      <c r="IZ128" s="2"/>
      <c r="JA128" s="2"/>
      <c r="JB128" s="2"/>
      <c r="JC128" s="2"/>
      <c r="JD128" s="2"/>
      <c r="JE128" s="2"/>
    </row>
    <row r="129" spans="6:265" x14ac:dyDescent="0.25"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  <c r="GO129" s="2"/>
      <c r="GP129" s="2"/>
      <c r="GQ129" s="2"/>
      <c r="GR129" s="2"/>
      <c r="GS129" s="2"/>
      <c r="GT129" s="2"/>
      <c r="GU129" s="2"/>
      <c r="GV129" s="2"/>
      <c r="GW129" s="2"/>
      <c r="GX129" s="2"/>
      <c r="GY129" s="2"/>
      <c r="GZ129" s="2"/>
      <c r="HA129" s="2"/>
      <c r="HB129" s="2"/>
      <c r="HC129" s="2"/>
      <c r="HD129" s="2"/>
      <c r="HE129" s="2"/>
      <c r="HF129" s="2"/>
      <c r="HG129" s="2"/>
      <c r="HH129" s="2"/>
      <c r="HI129" s="2"/>
      <c r="HJ129" s="2"/>
      <c r="HK129" s="2"/>
      <c r="HL129" s="2"/>
      <c r="HM129" s="2"/>
      <c r="HN129" s="2"/>
      <c r="HO129" s="2"/>
      <c r="HP129" s="2"/>
      <c r="HQ129" s="2"/>
      <c r="HR129" s="2"/>
      <c r="HS129" s="2"/>
      <c r="HT129" s="2"/>
      <c r="HU129" s="2"/>
      <c r="HV129" s="2"/>
      <c r="HW129" s="2"/>
      <c r="HX129" s="2"/>
      <c r="HY129" s="2"/>
      <c r="HZ129" s="2"/>
      <c r="IA129" s="2"/>
      <c r="IB129" s="2"/>
      <c r="IC129" s="2"/>
      <c r="ID129" s="2"/>
      <c r="IE129" s="2"/>
      <c r="IF129" s="2"/>
      <c r="IG129" s="2"/>
      <c r="IH129" s="2"/>
      <c r="II129" s="2"/>
      <c r="IJ129" s="2"/>
      <c r="IK129" s="2"/>
      <c r="IL129" s="2"/>
      <c r="IM129" s="2"/>
      <c r="IN129" s="2"/>
      <c r="IO129" s="2"/>
      <c r="IP129" s="2"/>
      <c r="IQ129" s="2"/>
      <c r="IR129" s="2"/>
      <c r="IS129" s="2"/>
      <c r="IT129" s="2"/>
      <c r="IU129" s="2"/>
      <c r="IV129" s="2"/>
      <c r="IW129" s="2"/>
      <c r="IX129" s="2"/>
      <c r="IY129" s="2"/>
      <c r="IZ129" s="2"/>
      <c r="JA129" s="2"/>
      <c r="JB129" s="2"/>
      <c r="JC129" s="2"/>
      <c r="JD129" s="2"/>
      <c r="JE129" s="2"/>
    </row>
    <row r="130" spans="6:265" x14ac:dyDescent="0.25"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  <c r="HY130" s="2"/>
      <c r="HZ130" s="2"/>
      <c r="IA130" s="2"/>
      <c r="IB130" s="2"/>
      <c r="IC130" s="2"/>
      <c r="ID130" s="2"/>
      <c r="IE130" s="2"/>
      <c r="IF130" s="2"/>
      <c r="IG130" s="2"/>
      <c r="IH130" s="2"/>
      <c r="II130" s="2"/>
      <c r="IJ130" s="2"/>
      <c r="IK130" s="2"/>
      <c r="IL130" s="2"/>
      <c r="IM130" s="2"/>
      <c r="IN130" s="2"/>
      <c r="IO130" s="2"/>
      <c r="IP130" s="2"/>
      <c r="IQ130" s="2"/>
      <c r="IR130" s="2"/>
      <c r="IS130" s="2"/>
      <c r="IT130" s="2"/>
      <c r="IU130" s="2"/>
      <c r="IV130" s="2"/>
      <c r="IW130" s="2"/>
      <c r="IX130" s="2"/>
      <c r="IY130" s="2"/>
      <c r="IZ130" s="2"/>
      <c r="JA130" s="2"/>
      <c r="JB130" s="2"/>
      <c r="JC130" s="2"/>
      <c r="JD130" s="2"/>
      <c r="JE130" s="2"/>
    </row>
    <row r="131" spans="6:265" x14ac:dyDescent="0.25"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  <c r="HJ131" s="2"/>
      <c r="HK131" s="2"/>
      <c r="HL131" s="2"/>
      <c r="HM131" s="2"/>
      <c r="HN131" s="2"/>
      <c r="HO131" s="2"/>
      <c r="HP131" s="2"/>
      <c r="HQ131" s="2"/>
      <c r="HR131" s="2"/>
      <c r="HS131" s="2"/>
      <c r="HT131" s="2"/>
      <c r="HU131" s="2"/>
      <c r="HV131" s="2"/>
      <c r="HW131" s="2"/>
      <c r="HX131" s="2"/>
      <c r="HY131" s="2"/>
      <c r="HZ131" s="2"/>
      <c r="IA131" s="2"/>
      <c r="IB131" s="2"/>
      <c r="IC131" s="2"/>
      <c r="ID131" s="2"/>
      <c r="IE131" s="2"/>
      <c r="IF131" s="2"/>
      <c r="IG131" s="2"/>
      <c r="IH131" s="2"/>
      <c r="II131" s="2"/>
      <c r="IJ131" s="2"/>
      <c r="IK131" s="2"/>
      <c r="IL131" s="2"/>
      <c r="IM131" s="2"/>
      <c r="IN131" s="2"/>
      <c r="IO131" s="2"/>
      <c r="IP131" s="2"/>
      <c r="IQ131" s="2"/>
      <c r="IR131" s="2"/>
      <c r="IS131" s="2"/>
      <c r="IT131" s="2"/>
      <c r="IU131" s="2"/>
      <c r="IV131" s="2"/>
      <c r="IW131" s="2"/>
      <c r="IX131" s="2"/>
      <c r="IY131" s="2"/>
      <c r="IZ131" s="2"/>
      <c r="JA131" s="2"/>
      <c r="JB131" s="2"/>
      <c r="JC131" s="2"/>
      <c r="JD131" s="2"/>
      <c r="JE131" s="2"/>
    </row>
    <row r="132" spans="6:265" x14ac:dyDescent="0.25"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  <c r="IF132" s="2"/>
      <c r="IG132" s="2"/>
      <c r="IH132" s="2"/>
      <c r="II132" s="2"/>
      <c r="IJ132" s="2"/>
      <c r="IK132" s="2"/>
      <c r="IL132" s="2"/>
      <c r="IM132" s="2"/>
      <c r="IN132" s="2"/>
      <c r="IO132" s="2"/>
      <c r="IP132" s="2"/>
      <c r="IQ132" s="2"/>
      <c r="IR132" s="2"/>
      <c r="IS132" s="2"/>
      <c r="IT132" s="2"/>
      <c r="IU132" s="2"/>
      <c r="IV132" s="2"/>
      <c r="IW132" s="2"/>
      <c r="IX132" s="2"/>
      <c r="IY132" s="2"/>
      <c r="IZ132" s="2"/>
      <c r="JA132" s="2"/>
      <c r="JB132" s="2"/>
      <c r="JC132" s="2"/>
      <c r="JD132" s="2"/>
      <c r="JE132" s="2"/>
    </row>
    <row r="133" spans="6:265" x14ac:dyDescent="0.25"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  <c r="GE133" s="2"/>
      <c r="GF133" s="2"/>
      <c r="GG133" s="2"/>
      <c r="GH133" s="2"/>
      <c r="GI133" s="2"/>
      <c r="GJ133" s="2"/>
      <c r="GK133" s="2"/>
      <c r="GL133" s="2"/>
      <c r="GM133" s="2"/>
      <c r="GN133" s="2"/>
      <c r="GO133" s="2"/>
      <c r="GP133" s="2"/>
      <c r="GQ133" s="2"/>
      <c r="GR133" s="2"/>
      <c r="GS133" s="2"/>
      <c r="GT133" s="2"/>
      <c r="GU133" s="2"/>
      <c r="GV133" s="2"/>
      <c r="GW133" s="2"/>
      <c r="GX133" s="2"/>
      <c r="GY133" s="2"/>
      <c r="GZ133" s="2"/>
      <c r="HA133" s="2"/>
      <c r="HB133" s="2"/>
      <c r="HC133" s="2"/>
      <c r="HD133" s="2"/>
      <c r="HE133" s="2"/>
      <c r="HF133" s="2"/>
      <c r="HG133" s="2"/>
      <c r="HH133" s="2"/>
      <c r="HI133" s="2"/>
      <c r="HJ133" s="2"/>
      <c r="HK133" s="2"/>
      <c r="HL133" s="2"/>
      <c r="HM133" s="2"/>
      <c r="HN133" s="2"/>
      <c r="HO133" s="2"/>
      <c r="HP133" s="2"/>
      <c r="HQ133" s="2"/>
      <c r="HR133" s="2"/>
      <c r="HS133" s="2"/>
      <c r="HT133" s="2"/>
      <c r="HU133" s="2"/>
      <c r="HV133" s="2"/>
      <c r="HW133" s="2"/>
      <c r="HX133" s="2"/>
      <c r="HY133" s="2"/>
      <c r="HZ133" s="2"/>
      <c r="IA133" s="2"/>
      <c r="IB133" s="2"/>
      <c r="IC133" s="2"/>
      <c r="ID133" s="2"/>
      <c r="IE133" s="2"/>
      <c r="IF133" s="2"/>
      <c r="IG133" s="2"/>
      <c r="IH133" s="2"/>
      <c r="II133" s="2"/>
      <c r="IJ133" s="2"/>
      <c r="IK133" s="2"/>
      <c r="IL133" s="2"/>
      <c r="IM133" s="2"/>
      <c r="IN133" s="2"/>
      <c r="IO133" s="2"/>
      <c r="IP133" s="2"/>
      <c r="IQ133" s="2"/>
      <c r="IR133" s="2"/>
      <c r="IS133" s="2"/>
      <c r="IT133" s="2"/>
      <c r="IU133" s="2"/>
      <c r="IV133" s="2"/>
      <c r="IW133" s="2"/>
      <c r="IX133" s="2"/>
      <c r="IY133" s="2"/>
      <c r="IZ133" s="2"/>
      <c r="JA133" s="2"/>
      <c r="JB133" s="2"/>
      <c r="JC133" s="2"/>
      <c r="JD133" s="2"/>
      <c r="JE133" s="2"/>
    </row>
    <row r="134" spans="6:265" x14ac:dyDescent="0.25"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  <c r="FG134" s="2"/>
      <c r="FH134" s="2"/>
      <c r="FI134" s="2"/>
      <c r="FJ134" s="2"/>
      <c r="FK134" s="2"/>
      <c r="FL134" s="2"/>
      <c r="FM134" s="2"/>
      <c r="FN134" s="2"/>
      <c r="FO134" s="2"/>
      <c r="FP134" s="2"/>
      <c r="FQ134" s="2"/>
      <c r="FR134" s="2"/>
      <c r="FS134" s="2"/>
      <c r="FT134" s="2"/>
      <c r="FU134" s="2"/>
      <c r="FV134" s="2"/>
      <c r="FW134" s="2"/>
      <c r="FX134" s="2"/>
      <c r="FY134" s="2"/>
      <c r="FZ134" s="2"/>
      <c r="GA134" s="2"/>
      <c r="GB134" s="2"/>
      <c r="GC134" s="2"/>
      <c r="GD134" s="2"/>
      <c r="GE134" s="2"/>
      <c r="GF134" s="2"/>
      <c r="GG134" s="2"/>
      <c r="GH134" s="2"/>
      <c r="GI134" s="2"/>
      <c r="GJ134" s="2"/>
      <c r="GK134" s="2"/>
      <c r="GL134" s="2"/>
      <c r="GM134" s="2"/>
      <c r="GN134" s="2"/>
      <c r="GO134" s="2"/>
      <c r="GP134" s="2"/>
      <c r="GQ134" s="2"/>
      <c r="GR134" s="2"/>
      <c r="GS134" s="2"/>
      <c r="GT134" s="2"/>
      <c r="GU134" s="2"/>
      <c r="GV134" s="2"/>
      <c r="GW134" s="2"/>
      <c r="GX134" s="2"/>
      <c r="GY134" s="2"/>
      <c r="GZ134" s="2"/>
      <c r="HA134" s="2"/>
      <c r="HB134" s="2"/>
      <c r="HC134" s="2"/>
      <c r="HD134" s="2"/>
      <c r="HE134" s="2"/>
      <c r="HF134" s="2"/>
      <c r="HG134" s="2"/>
      <c r="HH134" s="2"/>
      <c r="HI134" s="2"/>
      <c r="HJ134" s="2"/>
      <c r="HK134" s="2"/>
      <c r="HL134" s="2"/>
      <c r="HM134" s="2"/>
      <c r="HN134" s="2"/>
      <c r="HO134" s="2"/>
      <c r="HP134" s="2"/>
      <c r="HQ134" s="2"/>
      <c r="HR134" s="2"/>
      <c r="HS134" s="2"/>
      <c r="HT134" s="2"/>
      <c r="HU134" s="2"/>
      <c r="HV134" s="2"/>
      <c r="HW134" s="2"/>
      <c r="HX134" s="2"/>
      <c r="HY134" s="2"/>
      <c r="HZ134" s="2"/>
      <c r="IA134" s="2"/>
      <c r="IB134" s="2"/>
      <c r="IC134" s="2"/>
      <c r="ID134" s="2"/>
      <c r="IE134" s="2"/>
      <c r="IF134" s="2"/>
      <c r="IG134" s="2"/>
      <c r="IH134" s="2"/>
      <c r="II134" s="2"/>
      <c r="IJ134" s="2"/>
      <c r="IK134" s="2"/>
      <c r="IL134" s="2"/>
      <c r="IM134" s="2"/>
      <c r="IN134" s="2"/>
      <c r="IO134" s="2"/>
      <c r="IP134" s="2"/>
      <c r="IQ134" s="2"/>
      <c r="IR134" s="2"/>
      <c r="IS134" s="2"/>
      <c r="IT134" s="2"/>
      <c r="IU134" s="2"/>
      <c r="IV134" s="2"/>
      <c r="IW134" s="2"/>
      <c r="IX134" s="2"/>
      <c r="IY134" s="2"/>
      <c r="IZ134" s="2"/>
      <c r="JA134" s="2"/>
      <c r="JB134" s="2"/>
      <c r="JC134" s="2"/>
      <c r="JD134" s="2"/>
      <c r="JE134" s="2"/>
    </row>
    <row r="135" spans="6:265" x14ac:dyDescent="0.25"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  <c r="GE135" s="2"/>
      <c r="GF135" s="2"/>
      <c r="GG135" s="2"/>
      <c r="GH135" s="2"/>
      <c r="GI135" s="2"/>
      <c r="GJ135" s="2"/>
      <c r="GK135" s="2"/>
      <c r="GL135" s="2"/>
      <c r="GM135" s="2"/>
      <c r="GN135" s="2"/>
      <c r="GO135" s="2"/>
      <c r="GP135" s="2"/>
      <c r="GQ135" s="2"/>
      <c r="GR135" s="2"/>
      <c r="GS135" s="2"/>
      <c r="GT135" s="2"/>
      <c r="GU135" s="2"/>
      <c r="GV135" s="2"/>
      <c r="GW135" s="2"/>
      <c r="GX135" s="2"/>
      <c r="GY135" s="2"/>
      <c r="GZ135" s="2"/>
      <c r="HA135" s="2"/>
      <c r="HB135" s="2"/>
      <c r="HC135" s="2"/>
      <c r="HD135" s="2"/>
      <c r="HE135" s="2"/>
      <c r="HF135" s="2"/>
      <c r="HG135" s="2"/>
      <c r="HH135" s="2"/>
      <c r="HI135" s="2"/>
      <c r="HJ135" s="2"/>
      <c r="HK135" s="2"/>
      <c r="HL135" s="2"/>
      <c r="HM135" s="2"/>
      <c r="HN135" s="2"/>
      <c r="HO135" s="2"/>
      <c r="HP135" s="2"/>
      <c r="HQ135" s="2"/>
      <c r="HR135" s="2"/>
      <c r="HS135" s="2"/>
      <c r="HT135" s="2"/>
      <c r="HU135" s="2"/>
      <c r="HV135" s="2"/>
      <c r="HW135" s="2"/>
      <c r="HX135" s="2"/>
      <c r="HY135" s="2"/>
      <c r="HZ135" s="2"/>
      <c r="IA135" s="2"/>
      <c r="IB135" s="2"/>
      <c r="IC135" s="2"/>
      <c r="ID135" s="2"/>
      <c r="IE135" s="2"/>
      <c r="IF135" s="2"/>
      <c r="IG135" s="2"/>
      <c r="IH135" s="2"/>
      <c r="II135" s="2"/>
      <c r="IJ135" s="2"/>
      <c r="IK135" s="2"/>
      <c r="IL135" s="2"/>
      <c r="IM135" s="2"/>
      <c r="IN135" s="2"/>
      <c r="IO135" s="2"/>
      <c r="IP135" s="2"/>
      <c r="IQ135" s="2"/>
      <c r="IR135" s="2"/>
      <c r="IS135" s="2"/>
      <c r="IT135" s="2"/>
      <c r="IU135" s="2"/>
      <c r="IV135" s="2"/>
      <c r="IW135" s="2"/>
      <c r="IX135" s="2"/>
      <c r="IY135" s="2"/>
      <c r="IZ135" s="2"/>
      <c r="JA135" s="2"/>
      <c r="JB135" s="2"/>
      <c r="JC135" s="2"/>
      <c r="JD135" s="2"/>
      <c r="JE135" s="2"/>
    </row>
    <row r="136" spans="6:265" x14ac:dyDescent="0.25"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/>
      <c r="FR136" s="2"/>
      <c r="FS136" s="2"/>
      <c r="FT136" s="2"/>
      <c r="FU136" s="2"/>
      <c r="FV136" s="2"/>
      <c r="FW136" s="2"/>
      <c r="FX136" s="2"/>
      <c r="FY136" s="2"/>
      <c r="FZ136" s="2"/>
      <c r="GA136" s="2"/>
      <c r="GB136" s="2"/>
      <c r="GC136" s="2"/>
      <c r="GD136" s="2"/>
      <c r="GE136" s="2"/>
      <c r="GF136" s="2"/>
      <c r="GG136" s="2"/>
      <c r="GH136" s="2"/>
      <c r="GI136" s="2"/>
      <c r="GJ136" s="2"/>
      <c r="GK136" s="2"/>
      <c r="GL136" s="2"/>
      <c r="GM136" s="2"/>
      <c r="GN136" s="2"/>
      <c r="GO136" s="2"/>
      <c r="GP136" s="2"/>
      <c r="GQ136" s="2"/>
      <c r="GR136" s="2"/>
      <c r="GS136" s="2"/>
      <c r="GT136" s="2"/>
      <c r="GU136" s="2"/>
      <c r="GV136" s="2"/>
      <c r="GW136" s="2"/>
      <c r="GX136" s="2"/>
      <c r="GY136" s="2"/>
      <c r="GZ136" s="2"/>
      <c r="HA136" s="2"/>
      <c r="HB136" s="2"/>
      <c r="HC136" s="2"/>
      <c r="HD136" s="2"/>
      <c r="HE136" s="2"/>
      <c r="HF136" s="2"/>
      <c r="HG136" s="2"/>
      <c r="HH136" s="2"/>
      <c r="HI136" s="2"/>
      <c r="HJ136" s="2"/>
      <c r="HK136" s="2"/>
      <c r="HL136" s="2"/>
      <c r="HM136" s="2"/>
      <c r="HN136" s="2"/>
      <c r="HO136" s="2"/>
      <c r="HP136" s="2"/>
      <c r="HQ136" s="2"/>
      <c r="HR136" s="2"/>
      <c r="HS136" s="2"/>
      <c r="HT136" s="2"/>
      <c r="HU136" s="2"/>
      <c r="HV136" s="2"/>
      <c r="HW136" s="2"/>
      <c r="HX136" s="2"/>
      <c r="HY136" s="2"/>
      <c r="HZ136" s="2"/>
      <c r="IA136" s="2"/>
      <c r="IB136" s="2"/>
      <c r="IC136" s="2"/>
      <c r="ID136" s="2"/>
      <c r="IE136" s="2"/>
      <c r="IF136" s="2"/>
      <c r="IG136" s="2"/>
      <c r="IH136" s="2"/>
      <c r="II136" s="2"/>
      <c r="IJ136" s="2"/>
      <c r="IK136" s="2"/>
      <c r="IL136" s="2"/>
      <c r="IM136" s="2"/>
      <c r="IN136" s="2"/>
      <c r="IO136" s="2"/>
      <c r="IP136" s="2"/>
      <c r="IQ136" s="2"/>
      <c r="IR136" s="2"/>
      <c r="IS136" s="2"/>
      <c r="IT136" s="2"/>
      <c r="IU136" s="2"/>
      <c r="IV136" s="2"/>
      <c r="IW136" s="2"/>
      <c r="IX136" s="2"/>
      <c r="IY136" s="2"/>
      <c r="IZ136" s="2"/>
      <c r="JA136" s="2"/>
      <c r="JB136" s="2"/>
      <c r="JC136" s="2"/>
      <c r="JD136" s="2"/>
      <c r="JE136" s="2"/>
    </row>
    <row r="137" spans="6:265" x14ac:dyDescent="0.25"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  <c r="FG137" s="2"/>
      <c r="FH137" s="2"/>
      <c r="FI137" s="2"/>
      <c r="FJ137" s="2"/>
      <c r="FK137" s="2"/>
      <c r="FL137" s="2"/>
      <c r="FM137" s="2"/>
      <c r="FN137" s="2"/>
      <c r="FO137" s="2"/>
      <c r="FP137" s="2"/>
      <c r="FQ137" s="2"/>
      <c r="FR137" s="2"/>
      <c r="FS137" s="2"/>
      <c r="FT137" s="2"/>
      <c r="FU137" s="2"/>
      <c r="FV137" s="2"/>
      <c r="FW137" s="2"/>
      <c r="FX137" s="2"/>
      <c r="FY137" s="2"/>
      <c r="FZ137" s="2"/>
      <c r="GA137" s="2"/>
      <c r="GB137" s="2"/>
      <c r="GC137" s="2"/>
      <c r="GD137" s="2"/>
      <c r="GE137" s="2"/>
      <c r="GF137" s="2"/>
      <c r="GG137" s="2"/>
      <c r="GH137" s="2"/>
      <c r="GI137" s="2"/>
      <c r="GJ137" s="2"/>
      <c r="GK137" s="2"/>
      <c r="GL137" s="2"/>
      <c r="GM137" s="2"/>
      <c r="GN137" s="2"/>
      <c r="GO137" s="2"/>
      <c r="GP137" s="2"/>
      <c r="GQ137" s="2"/>
      <c r="GR137" s="2"/>
      <c r="GS137" s="2"/>
      <c r="GT137" s="2"/>
      <c r="GU137" s="2"/>
      <c r="GV137" s="2"/>
      <c r="GW137" s="2"/>
      <c r="GX137" s="2"/>
      <c r="GY137" s="2"/>
      <c r="GZ137" s="2"/>
      <c r="HA137" s="2"/>
      <c r="HB137" s="2"/>
      <c r="HC137" s="2"/>
      <c r="HD137" s="2"/>
      <c r="HE137" s="2"/>
      <c r="HF137" s="2"/>
      <c r="HG137" s="2"/>
      <c r="HH137" s="2"/>
      <c r="HI137" s="2"/>
      <c r="HJ137" s="2"/>
      <c r="HK137" s="2"/>
      <c r="HL137" s="2"/>
      <c r="HM137" s="2"/>
      <c r="HN137" s="2"/>
      <c r="HO137" s="2"/>
      <c r="HP137" s="2"/>
      <c r="HQ137" s="2"/>
      <c r="HR137" s="2"/>
      <c r="HS137" s="2"/>
      <c r="HT137" s="2"/>
      <c r="HU137" s="2"/>
      <c r="HV137" s="2"/>
      <c r="HW137" s="2"/>
      <c r="HX137" s="2"/>
      <c r="HY137" s="2"/>
      <c r="HZ137" s="2"/>
      <c r="IA137" s="2"/>
      <c r="IB137" s="2"/>
      <c r="IC137" s="2"/>
      <c r="ID137" s="2"/>
      <c r="IE137" s="2"/>
      <c r="IF137" s="2"/>
      <c r="IG137" s="2"/>
      <c r="IH137" s="2"/>
      <c r="II137" s="2"/>
      <c r="IJ137" s="2"/>
      <c r="IK137" s="2"/>
      <c r="IL137" s="2"/>
      <c r="IM137" s="2"/>
      <c r="IN137" s="2"/>
      <c r="IO137" s="2"/>
      <c r="IP137" s="2"/>
      <c r="IQ137" s="2"/>
      <c r="IR137" s="2"/>
      <c r="IS137" s="2"/>
      <c r="IT137" s="2"/>
      <c r="IU137" s="2"/>
      <c r="IV137" s="2"/>
      <c r="IW137" s="2"/>
      <c r="IX137" s="2"/>
      <c r="IY137" s="2"/>
      <c r="IZ137" s="2"/>
      <c r="JA137" s="2"/>
      <c r="JB137" s="2"/>
      <c r="JC137" s="2"/>
      <c r="JD137" s="2"/>
      <c r="JE137" s="2"/>
    </row>
    <row r="138" spans="6:265" x14ac:dyDescent="0.25"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  <c r="GE138" s="2"/>
      <c r="GF138" s="2"/>
      <c r="GG138" s="2"/>
      <c r="GH138" s="2"/>
      <c r="GI138" s="2"/>
      <c r="GJ138" s="2"/>
      <c r="GK138" s="2"/>
      <c r="GL138" s="2"/>
      <c r="GM138" s="2"/>
      <c r="GN138" s="2"/>
      <c r="GO138" s="2"/>
      <c r="GP138" s="2"/>
      <c r="GQ138" s="2"/>
      <c r="GR138" s="2"/>
      <c r="GS138" s="2"/>
      <c r="GT138" s="2"/>
      <c r="GU138" s="2"/>
      <c r="GV138" s="2"/>
      <c r="GW138" s="2"/>
      <c r="GX138" s="2"/>
      <c r="GY138" s="2"/>
      <c r="GZ138" s="2"/>
      <c r="HA138" s="2"/>
      <c r="HB138" s="2"/>
      <c r="HC138" s="2"/>
      <c r="HD138" s="2"/>
      <c r="HE138" s="2"/>
      <c r="HF138" s="2"/>
      <c r="HG138" s="2"/>
      <c r="HH138" s="2"/>
      <c r="HI138" s="2"/>
      <c r="HJ138" s="2"/>
      <c r="HK138" s="2"/>
      <c r="HL138" s="2"/>
      <c r="HM138" s="2"/>
      <c r="HN138" s="2"/>
      <c r="HO138" s="2"/>
      <c r="HP138" s="2"/>
      <c r="HQ138" s="2"/>
      <c r="HR138" s="2"/>
      <c r="HS138" s="2"/>
      <c r="HT138" s="2"/>
      <c r="HU138" s="2"/>
      <c r="HV138" s="2"/>
      <c r="HW138" s="2"/>
      <c r="HX138" s="2"/>
      <c r="HY138" s="2"/>
      <c r="HZ138" s="2"/>
      <c r="IA138" s="2"/>
      <c r="IB138" s="2"/>
      <c r="IC138" s="2"/>
      <c r="ID138" s="2"/>
      <c r="IE138" s="2"/>
      <c r="IF138" s="2"/>
      <c r="IG138" s="2"/>
      <c r="IH138" s="2"/>
      <c r="II138" s="2"/>
      <c r="IJ138" s="2"/>
      <c r="IK138" s="2"/>
      <c r="IL138" s="2"/>
      <c r="IM138" s="2"/>
      <c r="IN138" s="2"/>
      <c r="IO138" s="2"/>
      <c r="IP138" s="2"/>
      <c r="IQ138" s="2"/>
      <c r="IR138" s="2"/>
      <c r="IS138" s="2"/>
      <c r="IT138" s="2"/>
      <c r="IU138" s="2"/>
      <c r="IV138" s="2"/>
      <c r="IW138" s="2"/>
      <c r="IX138" s="2"/>
      <c r="IY138" s="2"/>
      <c r="IZ138" s="2"/>
      <c r="JA138" s="2"/>
      <c r="JB138" s="2"/>
      <c r="JC138" s="2"/>
      <c r="JD138" s="2"/>
      <c r="JE138" s="2"/>
    </row>
    <row r="139" spans="6:265" x14ac:dyDescent="0.25"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  <c r="GE139" s="2"/>
      <c r="GF139" s="2"/>
      <c r="GG139" s="2"/>
      <c r="GH139" s="2"/>
      <c r="GI139" s="2"/>
      <c r="GJ139" s="2"/>
      <c r="GK139" s="2"/>
      <c r="GL139" s="2"/>
      <c r="GM139" s="2"/>
      <c r="GN139" s="2"/>
      <c r="GO139" s="2"/>
      <c r="GP139" s="2"/>
      <c r="GQ139" s="2"/>
      <c r="GR139" s="2"/>
      <c r="GS139" s="2"/>
      <c r="GT139" s="2"/>
      <c r="GU139" s="2"/>
      <c r="GV139" s="2"/>
      <c r="GW139" s="2"/>
      <c r="GX139" s="2"/>
      <c r="GY139" s="2"/>
      <c r="GZ139" s="2"/>
      <c r="HA139" s="2"/>
      <c r="HB139" s="2"/>
      <c r="HC139" s="2"/>
      <c r="HD139" s="2"/>
      <c r="HE139" s="2"/>
      <c r="HF139" s="2"/>
      <c r="HG139" s="2"/>
      <c r="HH139" s="2"/>
      <c r="HI139" s="2"/>
      <c r="HJ139" s="2"/>
      <c r="HK139" s="2"/>
      <c r="HL139" s="2"/>
      <c r="HM139" s="2"/>
      <c r="HN139" s="2"/>
      <c r="HO139" s="2"/>
      <c r="HP139" s="2"/>
      <c r="HQ139" s="2"/>
      <c r="HR139" s="2"/>
      <c r="HS139" s="2"/>
      <c r="HT139" s="2"/>
      <c r="HU139" s="2"/>
      <c r="HV139" s="2"/>
      <c r="HW139" s="2"/>
      <c r="HX139" s="2"/>
      <c r="HY139" s="2"/>
      <c r="HZ139" s="2"/>
      <c r="IA139" s="2"/>
      <c r="IB139" s="2"/>
      <c r="IC139" s="2"/>
      <c r="ID139" s="2"/>
      <c r="IE139" s="2"/>
      <c r="IF139" s="2"/>
      <c r="IG139" s="2"/>
      <c r="IH139" s="2"/>
      <c r="II139" s="2"/>
      <c r="IJ139" s="2"/>
      <c r="IK139" s="2"/>
      <c r="IL139" s="2"/>
      <c r="IM139" s="2"/>
      <c r="IN139" s="2"/>
      <c r="IO139" s="2"/>
      <c r="IP139" s="2"/>
      <c r="IQ139" s="2"/>
      <c r="IR139" s="2"/>
      <c r="IS139" s="2"/>
      <c r="IT139" s="2"/>
      <c r="IU139" s="2"/>
      <c r="IV139" s="2"/>
      <c r="IW139" s="2"/>
      <c r="IX139" s="2"/>
      <c r="IY139" s="2"/>
      <c r="IZ139" s="2"/>
      <c r="JA139" s="2"/>
      <c r="JB139" s="2"/>
      <c r="JC139" s="2"/>
      <c r="JD139" s="2"/>
      <c r="JE139" s="2"/>
    </row>
    <row r="140" spans="6:265" x14ac:dyDescent="0.25"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  <c r="GJ140" s="2"/>
      <c r="GK140" s="2"/>
      <c r="GL140" s="2"/>
      <c r="GM140" s="2"/>
      <c r="GN140" s="2"/>
      <c r="GO140" s="2"/>
      <c r="GP140" s="2"/>
      <c r="GQ140" s="2"/>
      <c r="GR140" s="2"/>
      <c r="GS140" s="2"/>
      <c r="GT140" s="2"/>
      <c r="GU140" s="2"/>
      <c r="GV140" s="2"/>
      <c r="GW140" s="2"/>
      <c r="GX140" s="2"/>
      <c r="GY140" s="2"/>
      <c r="GZ140" s="2"/>
      <c r="HA140" s="2"/>
      <c r="HB140" s="2"/>
      <c r="HC140" s="2"/>
      <c r="HD140" s="2"/>
      <c r="HE140" s="2"/>
      <c r="HF140" s="2"/>
      <c r="HG140" s="2"/>
      <c r="HH140" s="2"/>
      <c r="HI140" s="2"/>
      <c r="HJ140" s="2"/>
      <c r="HK140" s="2"/>
      <c r="HL140" s="2"/>
      <c r="HM140" s="2"/>
      <c r="HN140" s="2"/>
      <c r="HO140" s="2"/>
      <c r="HP140" s="2"/>
      <c r="HQ140" s="2"/>
      <c r="HR140" s="2"/>
      <c r="HS140" s="2"/>
      <c r="HT140" s="2"/>
      <c r="HU140" s="2"/>
      <c r="HV140" s="2"/>
      <c r="HW140" s="2"/>
      <c r="HX140" s="2"/>
      <c r="HY140" s="2"/>
      <c r="HZ140" s="2"/>
      <c r="IA140" s="2"/>
      <c r="IB140" s="2"/>
      <c r="IC140" s="2"/>
      <c r="ID140" s="2"/>
      <c r="IE140" s="2"/>
      <c r="IF140" s="2"/>
      <c r="IG140" s="2"/>
      <c r="IH140" s="2"/>
      <c r="II140" s="2"/>
      <c r="IJ140" s="2"/>
      <c r="IK140" s="2"/>
      <c r="IL140" s="2"/>
      <c r="IM140" s="2"/>
      <c r="IN140" s="2"/>
      <c r="IO140" s="2"/>
      <c r="IP140" s="2"/>
      <c r="IQ140" s="2"/>
      <c r="IR140" s="2"/>
      <c r="IS140" s="2"/>
      <c r="IT140" s="2"/>
      <c r="IU140" s="2"/>
      <c r="IV140" s="2"/>
      <c r="IW140" s="2"/>
      <c r="IX140" s="2"/>
      <c r="IY140" s="2"/>
      <c r="IZ140" s="2"/>
      <c r="JA140" s="2"/>
      <c r="JB140" s="2"/>
      <c r="JC140" s="2"/>
      <c r="JD140" s="2"/>
      <c r="JE140" s="2"/>
    </row>
    <row r="141" spans="6:265" x14ac:dyDescent="0.25"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  <c r="GM141" s="2"/>
      <c r="GN141" s="2"/>
      <c r="GO141" s="2"/>
      <c r="GP141" s="2"/>
      <c r="GQ141" s="2"/>
      <c r="GR141" s="2"/>
      <c r="GS141" s="2"/>
      <c r="GT141" s="2"/>
      <c r="GU141" s="2"/>
      <c r="GV141" s="2"/>
      <c r="GW141" s="2"/>
      <c r="GX141" s="2"/>
      <c r="GY141" s="2"/>
      <c r="GZ141" s="2"/>
      <c r="HA141" s="2"/>
      <c r="HB141" s="2"/>
      <c r="HC141" s="2"/>
      <c r="HD141" s="2"/>
      <c r="HE141" s="2"/>
      <c r="HF141" s="2"/>
      <c r="HG141" s="2"/>
      <c r="HH141" s="2"/>
      <c r="HI141" s="2"/>
      <c r="HJ141" s="2"/>
      <c r="HK141" s="2"/>
      <c r="HL141" s="2"/>
      <c r="HM141" s="2"/>
      <c r="HN141" s="2"/>
      <c r="HO141" s="2"/>
      <c r="HP141" s="2"/>
      <c r="HQ141" s="2"/>
      <c r="HR141" s="2"/>
      <c r="HS141" s="2"/>
      <c r="HT141" s="2"/>
      <c r="HU141" s="2"/>
      <c r="HV141" s="2"/>
      <c r="HW141" s="2"/>
      <c r="HX141" s="2"/>
      <c r="HY141" s="2"/>
      <c r="HZ141" s="2"/>
      <c r="IA141" s="2"/>
      <c r="IB141" s="2"/>
      <c r="IC141" s="2"/>
      <c r="ID141" s="2"/>
      <c r="IE141" s="2"/>
      <c r="IF141" s="2"/>
      <c r="IG141" s="2"/>
      <c r="IH141" s="2"/>
      <c r="II141" s="2"/>
      <c r="IJ141" s="2"/>
      <c r="IK141" s="2"/>
      <c r="IL141" s="2"/>
      <c r="IM141" s="2"/>
      <c r="IN141" s="2"/>
      <c r="IO141" s="2"/>
      <c r="IP141" s="2"/>
      <c r="IQ141" s="2"/>
      <c r="IR141" s="2"/>
      <c r="IS141" s="2"/>
      <c r="IT141" s="2"/>
      <c r="IU141" s="2"/>
      <c r="IV141" s="2"/>
      <c r="IW141" s="2"/>
      <c r="IX141" s="2"/>
      <c r="IY141" s="2"/>
      <c r="IZ141" s="2"/>
      <c r="JA141" s="2"/>
      <c r="JB141" s="2"/>
      <c r="JC141" s="2"/>
      <c r="JD141" s="2"/>
      <c r="JE141" s="2"/>
    </row>
    <row r="142" spans="6:265" x14ac:dyDescent="0.25"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  <c r="GM142" s="2"/>
      <c r="GN142" s="2"/>
      <c r="GO142" s="2"/>
      <c r="GP142" s="2"/>
      <c r="GQ142" s="2"/>
      <c r="GR142" s="2"/>
      <c r="GS142" s="2"/>
      <c r="GT142" s="2"/>
      <c r="GU142" s="2"/>
      <c r="GV142" s="2"/>
      <c r="GW142" s="2"/>
      <c r="GX142" s="2"/>
      <c r="GY142" s="2"/>
      <c r="GZ142" s="2"/>
      <c r="HA142" s="2"/>
      <c r="HB142" s="2"/>
      <c r="HC142" s="2"/>
      <c r="HD142" s="2"/>
      <c r="HE142" s="2"/>
      <c r="HF142" s="2"/>
      <c r="HG142" s="2"/>
      <c r="HH142" s="2"/>
      <c r="HI142" s="2"/>
      <c r="HJ142" s="2"/>
      <c r="HK142" s="2"/>
      <c r="HL142" s="2"/>
      <c r="HM142" s="2"/>
      <c r="HN142" s="2"/>
      <c r="HO142" s="2"/>
      <c r="HP142" s="2"/>
      <c r="HQ142" s="2"/>
      <c r="HR142" s="2"/>
      <c r="HS142" s="2"/>
      <c r="HT142" s="2"/>
      <c r="HU142" s="2"/>
      <c r="HV142" s="2"/>
      <c r="HW142" s="2"/>
      <c r="HX142" s="2"/>
      <c r="HY142" s="2"/>
      <c r="HZ142" s="2"/>
      <c r="IA142" s="2"/>
      <c r="IB142" s="2"/>
      <c r="IC142" s="2"/>
      <c r="ID142" s="2"/>
      <c r="IE142" s="2"/>
      <c r="IF142" s="2"/>
      <c r="IG142" s="2"/>
      <c r="IH142" s="2"/>
      <c r="II142" s="2"/>
      <c r="IJ142" s="2"/>
      <c r="IK142" s="2"/>
      <c r="IL142" s="2"/>
      <c r="IM142" s="2"/>
      <c r="IN142" s="2"/>
      <c r="IO142" s="2"/>
      <c r="IP142" s="2"/>
      <c r="IQ142" s="2"/>
      <c r="IR142" s="2"/>
      <c r="IS142" s="2"/>
      <c r="IT142" s="2"/>
      <c r="IU142" s="2"/>
      <c r="IV142" s="2"/>
      <c r="IW142" s="2"/>
      <c r="IX142" s="2"/>
      <c r="IY142" s="2"/>
      <c r="IZ142" s="2"/>
      <c r="JA142" s="2"/>
      <c r="JB142" s="2"/>
      <c r="JC142" s="2"/>
      <c r="JD142" s="2"/>
      <c r="JE142" s="2"/>
    </row>
    <row r="143" spans="6:265" x14ac:dyDescent="0.25"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  <c r="FG143" s="2"/>
      <c r="FH143" s="2"/>
      <c r="FI143" s="2"/>
      <c r="FJ143" s="2"/>
      <c r="FK143" s="2"/>
      <c r="FL143" s="2"/>
      <c r="FM143" s="2"/>
      <c r="FN143" s="2"/>
      <c r="FO143" s="2"/>
      <c r="FP143" s="2"/>
      <c r="FQ143" s="2"/>
      <c r="FR143" s="2"/>
      <c r="FS143" s="2"/>
      <c r="FT143" s="2"/>
      <c r="FU143" s="2"/>
      <c r="FV143" s="2"/>
      <c r="FW143" s="2"/>
      <c r="FX143" s="2"/>
      <c r="FY143" s="2"/>
      <c r="FZ143" s="2"/>
      <c r="GA143" s="2"/>
      <c r="GB143" s="2"/>
      <c r="GC143" s="2"/>
      <c r="GD143" s="2"/>
      <c r="GE143" s="2"/>
      <c r="GF143" s="2"/>
      <c r="GG143" s="2"/>
      <c r="GH143" s="2"/>
      <c r="GI143" s="2"/>
      <c r="GJ143" s="2"/>
      <c r="GK143" s="2"/>
      <c r="GL143" s="2"/>
      <c r="GM143" s="2"/>
      <c r="GN143" s="2"/>
      <c r="GO143" s="2"/>
      <c r="GP143" s="2"/>
      <c r="GQ143" s="2"/>
      <c r="GR143" s="2"/>
      <c r="GS143" s="2"/>
      <c r="GT143" s="2"/>
      <c r="GU143" s="2"/>
      <c r="GV143" s="2"/>
      <c r="GW143" s="2"/>
      <c r="GX143" s="2"/>
      <c r="GY143" s="2"/>
      <c r="GZ143" s="2"/>
      <c r="HA143" s="2"/>
      <c r="HB143" s="2"/>
      <c r="HC143" s="2"/>
      <c r="HD143" s="2"/>
      <c r="HE143" s="2"/>
      <c r="HF143" s="2"/>
      <c r="HG143" s="2"/>
      <c r="HH143" s="2"/>
      <c r="HI143" s="2"/>
      <c r="HJ143" s="2"/>
      <c r="HK143" s="2"/>
      <c r="HL143" s="2"/>
      <c r="HM143" s="2"/>
      <c r="HN143" s="2"/>
      <c r="HO143" s="2"/>
      <c r="HP143" s="2"/>
      <c r="HQ143" s="2"/>
      <c r="HR143" s="2"/>
      <c r="HS143" s="2"/>
      <c r="HT143" s="2"/>
      <c r="HU143" s="2"/>
      <c r="HV143" s="2"/>
      <c r="HW143" s="2"/>
      <c r="HX143" s="2"/>
      <c r="HY143" s="2"/>
      <c r="HZ143" s="2"/>
      <c r="IA143" s="2"/>
      <c r="IB143" s="2"/>
      <c r="IC143" s="2"/>
      <c r="ID143" s="2"/>
      <c r="IE143" s="2"/>
      <c r="IF143" s="2"/>
      <c r="IG143" s="2"/>
      <c r="IH143" s="2"/>
      <c r="II143" s="2"/>
      <c r="IJ143" s="2"/>
      <c r="IK143" s="2"/>
      <c r="IL143" s="2"/>
      <c r="IM143" s="2"/>
      <c r="IN143" s="2"/>
      <c r="IO143" s="2"/>
      <c r="IP143" s="2"/>
      <c r="IQ143" s="2"/>
      <c r="IR143" s="2"/>
      <c r="IS143" s="2"/>
      <c r="IT143" s="2"/>
      <c r="IU143" s="2"/>
      <c r="IV143" s="2"/>
      <c r="IW143" s="2"/>
      <c r="IX143" s="2"/>
      <c r="IY143" s="2"/>
      <c r="IZ143" s="2"/>
      <c r="JA143" s="2"/>
      <c r="JB143" s="2"/>
      <c r="JC143" s="2"/>
      <c r="JD143" s="2"/>
      <c r="JE143" s="2"/>
    </row>
    <row r="144" spans="6:265" x14ac:dyDescent="0.25"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 s="2"/>
      <c r="HK144" s="2"/>
      <c r="HL144" s="2"/>
      <c r="HM144" s="2"/>
      <c r="HN144" s="2"/>
      <c r="HO144" s="2"/>
      <c r="HP144" s="2"/>
      <c r="HQ144" s="2"/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  <c r="IH144" s="2"/>
      <c r="II144" s="2"/>
      <c r="IJ144" s="2"/>
      <c r="IK144" s="2"/>
      <c r="IL144" s="2"/>
      <c r="IM144" s="2"/>
      <c r="IN144" s="2"/>
      <c r="IO144" s="2"/>
      <c r="IP144" s="2"/>
      <c r="IQ144" s="2"/>
      <c r="IR144" s="2"/>
      <c r="IS144" s="2"/>
      <c r="IT144" s="2"/>
      <c r="IU144" s="2"/>
      <c r="IV144" s="2"/>
      <c r="IW144" s="2"/>
      <c r="IX144" s="2"/>
      <c r="IY144" s="2"/>
      <c r="IZ144" s="2"/>
      <c r="JA144" s="2"/>
      <c r="JB144" s="2"/>
      <c r="JC144" s="2"/>
      <c r="JD144" s="2"/>
      <c r="JE144" s="2"/>
    </row>
    <row r="145" spans="6:265" x14ac:dyDescent="0.25"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  <c r="GM145" s="2"/>
      <c r="GN145" s="2"/>
      <c r="GO145" s="2"/>
      <c r="GP145" s="2"/>
      <c r="GQ145" s="2"/>
      <c r="GR145" s="2"/>
      <c r="GS145" s="2"/>
      <c r="GT145" s="2"/>
      <c r="GU145" s="2"/>
      <c r="GV145" s="2"/>
      <c r="GW145" s="2"/>
      <c r="GX145" s="2"/>
      <c r="GY145" s="2"/>
      <c r="GZ145" s="2"/>
      <c r="HA145" s="2"/>
      <c r="HB145" s="2"/>
      <c r="HC145" s="2"/>
      <c r="HD145" s="2"/>
      <c r="HE145" s="2"/>
      <c r="HF145" s="2"/>
      <c r="HG145" s="2"/>
      <c r="HH145" s="2"/>
      <c r="HI145" s="2"/>
      <c r="HJ145" s="2"/>
      <c r="HK145" s="2"/>
      <c r="HL145" s="2"/>
      <c r="HM145" s="2"/>
      <c r="HN145" s="2"/>
      <c r="HO145" s="2"/>
      <c r="HP145" s="2"/>
      <c r="HQ145" s="2"/>
      <c r="HR145" s="2"/>
      <c r="HS145" s="2"/>
      <c r="HT145" s="2"/>
      <c r="HU145" s="2"/>
      <c r="HV145" s="2"/>
      <c r="HW145" s="2"/>
      <c r="HX145" s="2"/>
      <c r="HY145" s="2"/>
      <c r="HZ145" s="2"/>
      <c r="IA145" s="2"/>
      <c r="IB145" s="2"/>
      <c r="IC145" s="2"/>
      <c r="ID145" s="2"/>
      <c r="IE145" s="2"/>
      <c r="IF145" s="2"/>
      <c r="IG145" s="2"/>
      <c r="IH145" s="2"/>
      <c r="II145" s="2"/>
      <c r="IJ145" s="2"/>
      <c r="IK145" s="2"/>
      <c r="IL145" s="2"/>
      <c r="IM145" s="2"/>
      <c r="IN145" s="2"/>
      <c r="IO145" s="2"/>
      <c r="IP145" s="2"/>
      <c r="IQ145" s="2"/>
      <c r="IR145" s="2"/>
      <c r="IS145" s="2"/>
      <c r="IT145" s="2"/>
      <c r="IU145" s="2"/>
      <c r="IV145" s="2"/>
      <c r="IW145" s="2"/>
      <c r="IX145" s="2"/>
      <c r="IY145" s="2"/>
      <c r="IZ145" s="2"/>
      <c r="JA145" s="2"/>
      <c r="JB145" s="2"/>
      <c r="JC145" s="2"/>
      <c r="JD145" s="2"/>
      <c r="JE145" s="2"/>
    </row>
    <row r="146" spans="6:265" x14ac:dyDescent="0.25"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  <c r="GM146" s="2"/>
      <c r="GN146" s="2"/>
      <c r="GO146" s="2"/>
      <c r="GP146" s="2"/>
      <c r="GQ146" s="2"/>
      <c r="GR146" s="2"/>
      <c r="GS146" s="2"/>
      <c r="GT146" s="2"/>
      <c r="GU146" s="2"/>
      <c r="GV146" s="2"/>
      <c r="GW146" s="2"/>
      <c r="GX146" s="2"/>
      <c r="GY146" s="2"/>
      <c r="GZ146" s="2"/>
      <c r="HA146" s="2"/>
      <c r="HB146" s="2"/>
      <c r="HC146" s="2"/>
      <c r="HD146" s="2"/>
      <c r="HE146" s="2"/>
      <c r="HF146" s="2"/>
      <c r="HG146" s="2"/>
      <c r="HH146" s="2"/>
      <c r="HI146" s="2"/>
      <c r="HJ146" s="2"/>
      <c r="HK146" s="2"/>
      <c r="HL146" s="2"/>
      <c r="HM146" s="2"/>
      <c r="HN146" s="2"/>
      <c r="HO146" s="2"/>
      <c r="HP146" s="2"/>
      <c r="HQ146" s="2"/>
      <c r="HR146" s="2"/>
      <c r="HS146" s="2"/>
      <c r="HT146" s="2"/>
      <c r="HU146" s="2"/>
      <c r="HV146" s="2"/>
      <c r="HW146" s="2"/>
      <c r="HX146" s="2"/>
      <c r="HY146" s="2"/>
      <c r="HZ146" s="2"/>
      <c r="IA146" s="2"/>
      <c r="IB146" s="2"/>
      <c r="IC146" s="2"/>
      <c r="ID146" s="2"/>
      <c r="IE146" s="2"/>
      <c r="IF146" s="2"/>
      <c r="IG146" s="2"/>
      <c r="IH146" s="2"/>
      <c r="II146" s="2"/>
      <c r="IJ146" s="2"/>
      <c r="IK146" s="2"/>
      <c r="IL146" s="2"/>
      <c r="IM146" s="2"/>
      <c r="IN146" s="2"/>
      <c r="IO146" s="2"/>
      <c r="IP146" s="2"/>
      <c r="IQ146" s="2"/>
      <c r="IR146" s="2"/>
      <c r="IS146" s="2"/>
      <c r="IT146" s="2"/>
      <c r="IU146" s="2"/>
      <c r="IV146" s="2"/>
      <c r="IW146" s="2"/>
      <c r="IX146" s="2"/>
      <c r="IY146" s="2"/>
      <c r="IZ146" s="2"/>
      <c r="JA146" s="2"/>
      <c r="JB146" s="2"/>
      <c r="JC146" s="2"/>
      <c r="JD146" s="2"/>
      <c r="JE146" s="2"/>
    </row>
    <row r="147" spans="6:265" x14ac:dyDescent="0.25"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  <c r="GN147" s="2"/>
      <c r="GO147" s="2"/>
      <c r="GP147" s="2"/>
      <c r="GQ147" s="2"/>
      <c r="GR147" s="2"/>
      <c r="GS147" s="2"/>
      <c r="GT147" s="2"/>
      <c r="GU147" s="2"/>
      <c r="GV147" s="2"/>
      <c r="GW147" s="2"/>
      <c r="GX147" s="2"/>
      <c r="GY147" s="2"/>
      <c r="GZ147" s="2"/>
      <c r="HA147" s="2"/>
      <c r="HB147" s="2"/>
      <c r="HC147" s="2"/>
      <c r="HD147" s="2"/>
      <c r="HE147" s="2"/>
      <c r="HF147" s="2"/>
      <c r="HG147" s="2"/>
      <c r="HH147" s="2"/>
      <c r="HI147" s="2"/>
      <c r="HJ147" s="2"/>
      <c r="HK147" s="2"/>
      <c r="HL147" s="2"/>
      <c r="HM147" s="2"/>
      <c r="HN147" s="2"/>
      <c r="HO147" s="2"/>
      <c r="HP147" s="2"/>
      <c r="HQ147" s="2"/>
      <c r="HR147" s="2"/>
      <c r="HS147" s="2"/>
      <c r="HT147" s="2"/>
      <c r="HU147" s="2"/>
      <c r="HV147" s="2"/>
      <c r="HW147" s="2"/>
      <c r="HX147" s="2"/>
      <c r="HY147" s="2"/>
      <c r="HZ147" s="2"/>
      <c r="IA147" s="2"/>
      <c r="IB147" s="2"/>
      <c r="IC147" s="2"/>
      <c r="ID147" s="2"/>
      <c r="IE147" s="2"/>
      <c r="IF147" s="2"/>
      <c r="IG147" s="2"/>
      <c r="IH147" s="2"/>
      <c r="II147" s="2"/>
      <c r="IJ147" s="2"/>
      <c r="IK147" s="2"/>
      <c r="IL147" s="2"/>
      <c r="IM147" s="2"/>
      <c r="IN147" s="2"/>
      <c r="IO147" s="2"/>
      <c r="IP147" s="2"/>
      <c r="IQ147" s="2"/>
      <c r="IR147" s="2"/>
      <c r="IS147" s="2"/>
      <c r="IT147" s="2"/>
      <c r="IU147" s="2"/>
      <c r="IV147" s="2"/>
      <c r="IW147" s="2"/>
      <c r="IX147" s="2"/>
      <c r="IY147" s="2"/>
      <c r="IZ147" s="2"/>
      <c r="JA147" s="2"/>
      <c r="JB147" s="2"/>
      <c r="JC147" s="2"/>
      <c r="JD147" s="2"/>
      <c r="JE147" s="2"/>
    </row>
    <row r="148" spans="6:265" x14ac:dyDescent="0.25"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  <c r="GM148" s="2"/>
      <c r="GN148" s="2"/>
      <c r="GO148" s="2"/>
      <c r="GP148" s="2"/>
      <c r="GQ148" s="2"/>
      <c r="GR148" s="2"/>
      <c r="GS148" s="2"/>
      <c r="GT148" s="2"/>
      <c r="GU148" s="2"/>
      <c r="GV148" s="2"/>
      <c r="GW148" s="2"/>
      <c r="GX148" s="2"/>
      <c r="GY148" s="2"/>
      <c r="GZ148" s="2"/>
      <c r="HA148" s="2"/>
      <c r="HB148" s="2"/>
      <c r="HC148" s="2"/>
      <c r="HD148" s="2"/>
      <c r="HE148" s="2"/>
      <c r="HF148" s="2"/>
      <c r="HG148" s="2"/>
      <c r="HH148" s="2"/>
      <c r="HI148" s="2"/>
      <c r="HJ148" s="2"/>
      <c r="HK148" s="2"/>
      <c r="HL148" s="2"/>
      <c r="HM148" s="2"/>
      <c r="HN148" s="2"/>
      <c r="HO148" s="2"/>
      <c r="HP148" s="2"/>
      <c r="HQ148" s="2"/>
      <c r="HR148" s="2"/>
      <c r="HS148" s="2"/>
      <c r="HT148" s="2"/>
      <c r="HU148" s="2"/>
      <c r="HV148" s="2"/>
      <c r="HW148" s="2"/>
      <c r="HX148" s="2"/>
      <c r="HY148" s="2"/>
      <c r="HZ148" s="2"/>
      <c r="IA148" s="2"/>
      <c r="IB148" s="2"/>
      <c r="IC148" s="2"/>
      <c r="ID148" s="2"/>
      <c r="IE148" s="2"/>
      <c r="IF148" s="2"/>
      <c r="IG148" s="2"/>
      <c r="IH148" s="2"/>
      <c r="II148" s="2"/>
      <c r="IJ148" s="2"/>
      <c r="IK148" s="2"/>
      <c r="IL148" s="2"/>
      <c r="IM148" s="2"/>
      <c r="IN148" s="2"/>
      <c r="IO148" s="2"/>
      <c r="IP148" s="2"/>
      <c r="IQ148" s="2"/>
      <c r="IR148" s="2"/>
      <c r="IS148" s="2"/>
      <c r="IT148" s="2"/>
      <c r="IU148" s="2"/>
      <c r="IV148" s="2"/>
      <c r="IW148" s="2"/>
      <c r="IX148" s="2"/>
      <c r="IY148" s="2"/>
      <c r="IZ148" s="2"/>
      <c r="JA148" s="2"/>
      <c r="JB148" s="2"/>
      <c r="JC148" s="2"/>
      <c r="JD148" s="2"/>
      <c r="JE148" s="2"/>
    </row>
    <row r="149" spans="6:265" x14ac:dyDescent="0.25"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  <c r="GM149" s="2"/>
      <c r="GN149" s="2"/>
      <c r="GO149" s="2"/>
      <c r="GP149" s="2"/>
      <c r="GQ149" s="2"/>
      <c r="GR149" s="2"/>
      <c r="GS149" s="2"/>
      <c r="GT149" s="2"/>
      <c r="GU149" s="2"/>
      <c r="GV149" s="2"/>
      <c r="GW149" s="2"/>
      <c r="GX149" s="2"/>
      <c r="GY149" s="2"/>
      <c r="GZ149" s="2"/>
      <c r="HA149" s="2"/>
      <c r="HB149" s="2"/>
      <c r="HC149" s="2"/>
      <c r="HD149" s="2"/>
      <c r="HE149" s="2"/>
      <c r="HF149" s="2"/>
      <c r="HG149" s="2"/>
      <c r="HH149" s="2"/>
      <c r="HI149" s="2"/>
      <c r="HJ149" s="2"/>
      <c r="HK149" s="2"/>
      <c r="HL149" s="2"/>
      <c r="HM149" s="2"/>
      <c r="HN149" s="2"/>
      <c r="HO149" s="2"/>
      <c r="HP149" s="2"/>
      <c r="HQ149" s="2"/>
      <c r="HR149" s="2"/>
      <c r="HS149" s="2"/>
      <c r="HT149" s="2"/>
      <c r="HU149" s="2"/>
      <c r="HV149" s="2"/>
      <c r="HW149" s="2"/>
      <c r="HX149" s="2"/>
      <c r="HY149" s="2"/>
      <c r="HZ149" s="2"/>
      <c r="IA149" s="2"/>
      <c r="IB149" s="2"/>
      <c r="IC149" s="2"/>
      <c r="ID149" s="2"/>
      <c r="IE149" s="2"/>
      <c r="IF149" s="2"/>
      <c r="IG149" s="2"/>
      <c r="IH149" s="2"/>
      <c r="II149" s="2"/>
      <c r="IJ149" s="2"/>
      <c r="IK149" s="2"/>
      <c r="IL149" s="2"/>
      <c r="IM149" s="2"/>
      <c r="IN149" s="2"/>
      <c r="IO149" s="2"/>
      <c r="IP149" s="2"/>
      <c r="IQ149" s="2"/>
      <c r="IR149" s="2"/>
      <c r="IS149" s="2"/>
      <c r="IT149" s="2"/>
      <c r="IU149" s="2"/>
      <c r="IV149" s="2"/>
      <c r="IW149" s="2"/>
      <c r="IX149" s="2"/>
      <c r="IY149" s="2"/>
      <c r="IZ149" s="2"/>
      <c r="JA149" s="2"/>
      <c r="JB149" s="2"/>
      <c r="JC149" s="2"/>
      <c r="JD149" s="2"/>
      <c r="JE149" s="2"/>
    </row>
    <row r="150" spans="6:265" x14ac:dyDescent="0.25"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  <c r="GM150" s="2"/>
      <c r="GN150" s="2"/>
      <c r="GO150" s="2"/>
      <c r="GP150" s="2"/>
      <c r="GQ150" s="2"/>
      <c r="GR150" s="2"/>
      <c r="GS150" s="2"/>
      <c r="GT150" s="2"/>
      <c r="GU150" s="2"/>
      <c r="GV150" s="2"/>
      <c r="GW150" s="2"/>
      <c r="GX150" s="2"/>
      <c r="GY150" s="2"/>
      <c r="GZ150" s="2"/>
      <c r="HA150" s="2"/>
      <c r="HB150" s="2"/>
      <c r="HC150" s="2"/>
      <c r="HD150" s="2"/>
      <c r="HE150" s="2"/>
      <c r="HF150" s="2"/>
      <c r="HG150" s="2"/>
      <c r="HH150" s="2"/>
      <c r="HI150" s="2"/>
      <c r="HJ150" s="2"/>
      <c r="HK150" s="2"/>
      <c r="HL150" s="2"/>
      <c r="HM150" s="2"/>
      <c r="HN150" s="2"/>
      <c r="HO150" s="2"/>
      <c r="HP150" s="2"/>
      <c r="HQ150" s="2"/>
      <c r="HR150" s="2"/>
      <c r="HS150" s="2"/>
      <c r="HT150" s="2"/>
      <c r="HU150" s="2"/>
      <c r="HV150" s="2"/>
      <c r="HW150" s="2"/>
      <c r="HX150" s="2"/>
      <c r="HY150" s="2"/>
      <c r="HZ150" s="2"/>
      <c r="IA150" s="2"/>
      <c r="IB150" s="2"/>
      <c r="IC150" s="2"/>
      <c r="ID150" s="2"/>
      <c r="IE150" s="2"/>
      <c r="IF150" s="2"/>
      <c r="IG150" s="2"/>
      <c r="IH150" s="2"/>
      <c r="II150" s="2"/>
      <c r="IJ150" s="2"/>
      <c r="IK150" s="2"/>
      <c r="IL150" s="2"/>
      <c r="IM150" s="2"/>
      <c r="IN150" s="2"/>
      <c r="IO150" s="2"/>
      <c r="IP150" s="2"/>
      <c r="IQ150" s="2"/>
      <c r="IR150" s="2"/>
      <c r="IS150" s="2"/>
      <c r="IT150" s="2"/>
      <c r="IU150" s="2"/>
      <c r="IV150" s="2"/>
      <c r="IW150" s="2"/>
      <c r="IX150" s="2"/>
      <c r="IY150" s="2"/>
      <c r="IZ150" s="2"/>
      <c r="JA150" s="2"/>
      <c r="JB150" s="2"/>
      <c r="JC150" s="2"/>
      <c r="JD150" s="2"/>
      <c r="JE150" s="2"/>
    </row>
    <row r="151" spans="6:265" x14ac:dyDescent="0.25"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  <c r="GM151" s="2"/>
      <c r="GN151" s="2"/>
      <c r="GO151" s="2"/>
      <c r="GP151" s="2"/>
      <c r="GQ151" s="2"/>
      <c r="GR151" s="2"/>
      <c r="GS151" s="2"/>
      <c r="GT151" s="2"/>
      <c r="GU151" s="2"/>
      <c r="GV151" s="2"/>
      <c r="GW151" s="2"/>
      <c r="GX151" s="2"/>
      <c r="GY151" s="2"/>
      <c r="GZ151" s="2"/>
      <c r="HA151" s="2"/>
      <c r="HB151" s="2"/>
      <c r="HC151" s="2"/>
      <c r="HD151" s="2"/>
      <c r="HE151" s="2"/>
      <c r="HF151" s="2"/>
      <c r="HG151" s="2"/>
      <c r="HH151" s="2"/>
      <c r="HI151" s="2"/>
      <c r="HJ151" s="2"/>
      <c r="HK151" s="2"/>
      <c r="HL151" s="2"/>
      <c r="HM151" s="2"/>
      <c r="HN151" s="2"/>
      <c r="HO151" s="2"/>
      <c r="HP151" s="2"/>
      <c r="HQ151" s="2"/>
      <c r="HR151" s="2"/>
      <c r="HS151" s="2"/>
      <c r="HT151" s="2"/>
      <c r="HU151" s="2"/>
      <c r="HV151" s="2"/>
      <c r="HW151" s="2"/>
      <c r="HX151" s="2"/>
      <c r="HY151" s="2"/>
      <c r="HZ151" s="2"/>
      <c r="IA151" s="2"/>
      <c r="IB151" s="2"/>
      <c r="IC151" s="2"/>
      <c r="ID151" s="2"/>
      <c r="IE151" s="2"/>
      <c r="IF151" s="2"/>
      <c r="IG151" s="2"/>
      <c r="IH151" s="2"/>
      <c r="II151" s="2"/>
      <c r="IJ151" s="2"/>
      <c r="IK151" s="2"/>
      <c r="IL151" s="2"/>
      <c r="IM151" s="2"/>
      <c r="IN151" s="2"/>
      <c r="IO151" s="2"/>
      <c r="IP151" s="2"/>
      <c r="IQ151" s="2"/>
      <c r="IR151" s="2"/>
      <c r="IS151" s="2"/>
      <c r="IT151" s="2"/>
      <c r="IU151" s="2"/>
      <c r="IV151" s="2"/>
      <c r="IW151" s="2"/>
      <c r="IX151" s="2"/>
      <c r="IY151" s="2"/>
      <c r="IZ151" s="2"/>
      <c r="JA151" s="2"/>
      <c r="JB151" s="2"/>
      <c r="JC151" s="2"/>
      <c r="JD151" s="2"/>
      <c r="JE151" s="2"/>
    </row>
    <row r="152" spans="6:265" x14ac:dyDescent="0.25"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  <c r="GQ152" s="2"/>
      <c r="GR152" s="2"/>
      <c r="GS152" s="2"/>
      <c r="GT152" s="2"/>
      <c r="GU152" s="2"/>
      <c r="GV152" s="2"/>
      <c r="GW152" s="2"/>
      <c r="GX152" s="2"/>
      <c r="GY152" s="2"/>
      <c r="GZ152" s="2"/>
      <c r="HA152" s="2"/>
      <c r="HB152" s="2"/>
      <c r="HC152" s="2"/>
      <c r="HD152" s="2"/>
      <c r="HE152" s="2"/>
      <c r="HF152" s="2"/>
      <c r="HG152" s="2"/>
      <c r="HH152" s="2"/>
      <c r="HI152" s="2"/>
      <c r="HJ152" s="2"/>
      <c r="HK152" s="2"/>
      <c r="HL152" s="2"/>
      <c r="HM152" s="2"/>
      <c r="HN152" s="2"/>
      <c r="HO152" s="2"/>
      <c r="HP152" s="2"/>
      <c r="HQ152" s="2"/>
      <c r="HR152" s="2"/>
      <c r="HS152" s="2"/>
      <c r="HT152" s="2"/>
      <c r="HU152" s="2"/>
      <c r="HV152" s="2"/>
      <c r="HW152" s="2"/>
      <c r="HX152" s="2"/>
      <c r="HY152" s="2"/>
      <c r="HZ152" s="2"/>
      <c r="IA152" s="2"/>
      <c r="IB152" s="2"/>
      <c r="IC152" s="2"/>
      <c r="ID152" s="2"/>
      <c r="IE152" s="2"/>
      <c r="IF152" s="2"/>
      <c r="IG152" s="2"/>
      <c r="IH152" s="2"/>
      <c r="II152" s="2"/>
      <c r="IJ152" s="2"/>
      <c r="IK152" s="2"/>
      <c r="IL152" s="2"/>
      <c r="IM152" s="2"/>
      <c r="IN152" s="2"/>
      <c r="IO152" s="2"/>
      <c r="IP152" s="2"/>
      <c r="IQ152" s="2"/>
      <c r="IR152" s="2"/>
      <c r="IS152" s="2"/>
      <c r="IT152" s="2"/>
      <c r="IU152" s="2"/>
      <c r="IV152" s="2"/>
      <c r="IW152" s="2"/>
      <c r="IX152" s="2"/>
      <c r="IY152" s="2"/>
      <c r="IZ152" s="2"/>
      <c r="JA152" s="2"/>
      <c r="JB152" s="2"/>
      <c r="JC152" s="2"/>
      <c r="JD152" s="2"/>
      <c r="JE152" s="2"/>
    </row>
    <row r="153" spans="6:265" x14ac:dyDescent="0.25"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  <c r="GJ153" s="2"/>
      <c r="GK153" s="2"/>
      <c r="GL153" s="2"/>
      <c r="GM153" s="2"/>
      <c r="GN153" s="2"/>
      <c r="GO153" s="2"/>
      <c r="GP153" s="2"/>
      <c r="GQ153" s="2"/>
      <c r="GR153" s="2"/>
      <c r="GS153" s="2"/>
      <c r="GT153" s="2"/>
      <c r="GU153" s="2"/>
      <c r="GV153" s="2"/>
      <c r="GW153" s="2"/>
      <c r="GX153" s="2"/>
      <c r="GY153" s="2"/>
      <c r="GZ153" s="2"/>
      <c r="HA153" s="2"/>
      <c r="HB153" s="2"/>
      <c r="HC153" s="2"/>
      <c r="HD153" s="2"/>
      <c r="HE153" s="2"/>
      <c r="HF153" s="2"/>
      <c r="HG153" s="2"/>
      <c r="HH153" s="2"/>
      <c r="HI153" s="2"/>
      <c r="HJ153" s="2"/>
      <c r="HK153" s="2"/>
      <c r="HL153" s="2"/>
      <c r="HM153" s="2"/>
      <c r="HN153" s="2"/>
      <c r="HO153" s="2"/>
      <c r="HP153" s="2"/>
      <c r="HQ153" s="2"/>
      <c r="HR153" s="2"/>
      <c r="HS153" s="2"/>
      <c r="HT153" s="2"/>
      <c r="HU153" s="2"/>
      <c r="HV153" s="2"/>
      <c r="HW153" s="2"/>
      <c r="HX153" s="2"/>
      <c r="HY153" s="2"/>
      <c r="HZ153" s="2"/>
      <c r="IA153" s="2"/>
      <c r="IB153" s="2"/>
      <c r="IC153" s="2"/>
      <c r="ID153" s="2"/>
      <c r="IE153" s="2"/>
      <c r="IF153" s="2"/>
      <c r="IG153" s="2"/>
      <c r="IH153" s="2"/>
      <c r="II153" s="2"/>
      <c r="IJ153" s="2"/>
      <c r="IK153" s="2"/>
      <c r="IL153" s="2"/>
      <c r="IM153" s="2"/>
      <c r="IN153" s="2"/>
      <c r="IO153" s="2"/>
      <c r="IP153" s="2"/>
      <c r="IQ153" s="2"/>
      <c r="IR153" s="2"/>
      <c r="IS153" s="2"/>
      <c r="IT153" s="2"/>
      <c r="IU153" s="2"/>
      <c r="IV153" s="2"/>
      <c r="IW153" s="2"/>
      <c r="IX153" s="2"/>
      <c r="IY153" s="2"/>
      <c r="IZ153" s="2"/>
      <c r="JA153" s="2"/>
      <c r="JB153" s="2"/>
      <c r="JC153" s="2"/>
      <c r="JD153" s="2"/>
      <c r="JE153" s="2"/>
    </row>
    <row r="154" spans="6:265" x14ac:dyDescent="0.25"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  <c r="GM154" s="2"/>
      <c r="GN154" s="2"/>
      <c r="GO154" s="2"/>
      <c r="GP154" s="2"/>
      <c r="GQ154" s="2"/>
      <c r="GR154" s="2"/>
      <c r="GS154" s="2"/>
      <c r="GT154" s="2"/>
      <c r="GU154" s="2"/>
      <c r="GV154" s="2"/>
      <c r="GW154" s="2"/>
      <c r="GX154" s="2"/>
      <c r="GY154" s="2"/>
      <c r="GZ154" s="2"/>
      <c r="HA154" s="2"/>
      <c r="HB154" s="2"/>
      <c r="HC154" s="2"/>
      <c r="HD154" s="2"/>
      <c r="HE154" s="2"/>
      <c r="HF154" s="2"/>
      <c r="HG154" s="2"/>
      <c r="HH154" s="2"/>
      <c r="HI154" s="2"/>
      <c r="HJ154" s="2"/>
      <c r="HK154" s="2"/>
      <c r="HL154" s="2"/>
      <c r="HM154" s="2"/>
      <c r="HN154" s="2"/>
      <c r="HO154" s="2"/>
      <c r="HP154" s="2"/>
      <c r="HQ154" s="2"/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  <c r="IH154" s="2"/>
      <c r="II154" s="2"/>
      <c r="IJ154" s="2"/>
      <c r="IK154" s="2"/>
      <c r="IL154" s="2"/>
      <c r="IM154" s="2"/>
      <c r="IN154" s="2"/>
      <c r="IO154" s="2"/>
      <c r="IP154" s="2"/>
      <c r="IQ154" s="2"/>
      <c r="IR154" s="2"/>
      <c r="IS154" s="2"/>
      <c r="IT154" s="2"/>
      <c r="IU154" s="2"/>
      <c r="IV154" s="2"/>
      <c r="IW154" s="2"/>
      <c r="IX154" s="2"/>
      <c r="IY154" s="2"/>
      <c r="IZ154" s="2"/>
      <c r="JA154" s="2"/>
      <c r="JB154" s="2"/>
      <c r="JC154" s="2"/>
      <c r="JD154" s="2"/>
      <c r="JE154" s="2"/>
    </row>
    <row r="155" spans="6:265" x14ac:dyDescent="0.25"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  <c r="GM155" s="2"/>
      <c r="GN155" s="2"/>
      <c r="GO155" s="2"/>
      <c r="GP155" s="2"/>
      <c r="GQ155" s="2"/>
      <c r="GR155" s="2"/>
      <c r="GS155" s="2"/>
      <c r="GT155" s="2"/>
      <c r="GU155" s="2"/>
      <c r="GV155" s="2"/>
      <c r="GW155" s="2"/>
      <c r="GX155" s="2"/>
      <c r="GY155" s="2"/>
      <c r="GZ155" s="2"/>
      <c r="HA155" s="2"/>
      <c r="HB155" s="2"/>
      <c r="HC155" s="2"/>
      <c r="HD155" s="2"/>
      <c r="HE155" s="2"/>
      <c r="HF155" s="2"/>
      <c r="HG155" s="2"/>
      <c r="HH155" s="2"/>
      <c r="HI155" s="2"/>
      <c r="HJ155" s="2"/>
      <c r="HK155" s="2"/>
      <c r="HL155" s="2"/>
      <c r="HM155" s="2"/>
      <c r="HN155" s="2"/>
      <c r="HO155" s="2"/>
      <c r="HP155" s="2"/>
      <c r="HQ155" s="2"/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  <c r="IH155" s="2"/>
      <c r="II155" s="2"/>
      <c r="IJ155" s="2"/>
      <c r="IK155" s="2"/>
      <c r="IL155" s="2"/>
      <c r="IM155" s="2"/>
      <c r="IN155" s="2"/>
      <c r="IO155" s="2"/>
      <c r="IP155" s="2"/>
      <c r="IQ155" s="2"/>
      <c r="IR155" s="2"/>
      <c r="IS155" s="2"/>
      <c r="IT155" s="2"/>
      <c r="IU155" s="2"/>
      <c r="IV155" s="2"/>
      <c r="IW155" s="2"/>
      <c r="IX155" s="2"/>
      <c r="IY155" s="2"/>
      <c r="IZ155" s="2"/>
      <c r="JA155" s="2"/>
      <c r="JB155" s="2"/>
      <c r="JC155" s="2"/>
      <c r="JD155" s="2"/>
      <c r="JE155" s="2"/>
    </row>
    <row r="156" spans="6:265" x14ac:dyDescent="0.25"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  <c r="GM156" s="2"/>
      <c r="GN156" s="2"/>
      <c r="GO156" s="2"/>
      <c r="GP156" s="2"/>
      <c r="GQ156" s="2"/>
      <c r="GR156" s="2"/>
      <c r="GS156" s="2"/>
      <c r="GT156" s="2"/>
      <c r="GU156" s="2"/>
      <c r="GV156" s="2"/>
      <c r="GW156" s="2"/>
      <c r="GX156" s="2"/>
      <c r="GY156" s="2"/>
      <c r="GZ156" s="2"/>
      <c r="HA156" s="2"/>
      <c r="HB156" s="2"/>
      <c r="HC156" s="2"/>
      <c r="HD156" s="2"/>
      <c r="HE156" s="2"/>
      <c r="HF156" s="2"/>
      <c r="HG156" s="2"/>
      <c r="HH156" s="2"/>
      <c r="HI156" s="2"/>
      <c r="HJ156" s="2"/>
      <c r="HK156" s="2"/>
      <c r="HL156" s="2"/>
      <c r="HM156" s="2"/>
      <c r="HN156" s="2"/>
      <c r="HO156" s="2"/>
      <c r="HP156" s="2"/>
      <c r="HQ156" s="2"/>
      <c r="HR156" s="2"/>
      <c r="HS156" s="2"/>
      <c r="HT156" s="2"/>
      <c r="HU156" s="2"/>
      <c r="HV156" s="2"/>
      <c r="HW156" s="2"/>
      <c r="HX156" s="2"/>
      <c r="HY156" s="2"/>
      <c r="HZ156" s="2"/>
      <c r="IA156" s="2"/>
      <c r="IB156" s="2"/>
      <c r="IC156" s="2"/>
      <c r="ID156" s="2"/>
      <c r="IE156" s="2"/>
      <c r="IF156" s="2"/>
      <c r="IG156" s="2"/>
      <c r="IH156" s="2"/>
      <c r="II156" s="2"/>
      <c r="IJ156" s="2"/>
      <c r="IK156" s="2"/>
      <c r="IL156" s="2"/>
      <c r="IM156" s="2"/>
      <c r="IN156" s="2"/>
      <c r="IO156" s="2"/>
      <c r="IP156" s="2"/>
      <c r="IQ156" s="2"/>
      <c r="IR156" s="2"/>
      <c r="IS156" s="2"/>
      <c r="IT156" s="2"/>
      <c r="IU156" s="2"/>
      <c r="IV156" s="2"/>
      <c r="IW156" s="2"/>
      <c r="IX156" s="2"/>
      <c r="IY156" s="2"/>
      <c r="IZ156" s="2"/>
      <c r="JA156" s="2"/>
      <c r="JB156" s="2"/>
      <c r="JC156" s="2"/>
      <c r="JD156" s="2"/>
      <c r="JE156" s="2"/>
    </row>
    <row r="157" spans="6:265" x14ac:dyDescent="0.25"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  <c r="GJ157" s="2"/>
      <c r="GK157" s="2"/>
      <c r="GL157" s="2"/>
      <c r="GM157" s="2"/>
      <c r="GN157" s="2"/>
      <c r="GO157" s="2"/>
      <c r="GP157" s="2"/>
      <c r="GQ157" s="2"/>
      <c r="GR157" s="2"/>
      <c r="GS157" s="2"/>
      <c r="GT157" s="2"/>
      <c r="GU157" s="2"/>
      <c r="GV157" s="2"/>
      <c r="GW157" s="2"/>
      <c r="GX157" s="2"/>
      <c r="GY157" s="2"/>
      <c r="GZ157" s="2"/>
      <c r="HA157" s="2"/>
      <c r="HB157" s="2"/>
      <c r="HC157" s="2"/>
      <c r="HD157" s="2"/>
      <c r="HE157" s="2"/>
      <c r="HF157" s="2"/>
      <c r="HG157" s="2"/>
      <c r="HH157" s="2"/>
      <c r="HI157" s="2"/>
      <c r="HJ157" s="2"/>
      <c r="HK157" s="2"/>
      <c r="HL157" s="2"/>
      <c r="HM157" s="2"/>
      <c r="HN157" s="2"/>
      <c r="HO157" s="2"/>
      <c r="HP157" s="2"/>
      <c r="HQ157" s="2"/>
      <c r="HR157" s="2"/>
      <c r="HS157" s="2"/>
      <c r="HT157" s="2"/>
      <c r="HU157" s="2"/>
      <c r="HV157" s="2"/>
      <c r="HW157" s="2"/>
      <c r="HX157" s="2"/>
      <c r="HY157" s="2"/>
      <c r="HZ157" s="2"/>
      <c r="IA157" s="2"/>
      <c r="IB157" s="2"/>
      <c r="IC157" s="2"/>
      <c r="ID157" s="2"/>
      <c r="IE157" s="2"/>
      <c r="IF157" s="2"/>
      <c r="IG157" s="2"/>
      <c r="IH157" s="2"/>
      <c r="II157" s="2"/>
      <c r="IJ157" s="2"/>
      <c r="IK157" s="2"/>
      <c r="IL157" s="2"/>
      <c r="IM157" s="2"/>
      <c r="IN157" s="2"/>
      <c r="IO157" s="2"/>
      <c r="IP157" s="2"/>
      <c r="IQ157" s="2"/>
      <c r="IR157" s="2"/>
      <c r="IS157" s="2"/>
      <c r="IT157" s="2"/>
      <c r="IU157" s="2"/>
      <c r="IV157" s="2"/>
      <c r="IW157" s="2"/>
      <c r="IX157" s="2"/>
      <c r="IY157" s="2"/>
      <c r="IZ157" s="2"/>
      <c r="JA157" s="2"/>
      <c r="JB157" s="2"/>
      <c r="JC157" s="2"/>
      <c r="JD157" s="2"/>
      <c r="JE157" s="2"/>
    </row>
  </sheetData>
  <mergeCells count="2">
    <mergeCell ref="A3:E3"/>
    <mergeCell ref="B1:E1"/>
  </mergeCells>
  <printOptions horizontalCentered="1"/>
  <pageMargins left="0.39370078740157483" right="0.39370078740157483" top="0.78740157480314965" bottom="0.39370078740157483" header="0" footer="0"/>
  <pageSetup paperSize="9" scale="6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zoomScale="80" zoomScaleNormal="80" workbookViewId="0"/>
  </sheetViews>
  <sheetFormatPr defaultRowHeight="15" x14ac:dyDescent="0.2"/>
  <cols>
    <col min="1" max="1" width="76" style="26" customWidth="1"/>
    <col min="2" max="2" width="17.42578125" style="26" customWidth="1"/>
    <col min="3" max="3" width="13.7109375" style="26" bestFit="1" customWidth="1"/>
    <col min="4" max="4" width="13.85546875" style="26" bestFit="1" customWidth="1"/>
    <col min="5" max="5" width="13.140625" style="26" bestFit="1" customWidth="1"/>
    <col min="6" max="16384" width="9.140625" style="26"/>
  </cols>
  <sheetData>
    <row r="1" spans="1:7" ht="62.25" customHeight="1" x14ac:dyDescent="0.2">
      <c r="A1" s="14"/>
      <c r="B1" s="33" t="s">
        <v>132</v>
      </c>
      <c r="C1" s="33"/>
      <c r="D1" s="33"/>
      <c r="E1" s="33"/>
      <c r="F1" s="13"/>
      <c r="G1" s="13"/>
    </row>
    <row r="2" spans="1:7" ht="15.75" x14ac:dyDescent="0.2">
      <c r="A2" s="3"/>
      <c r="B2" s="3"/>
      <c r="C2" s="3"/>
      <c r="D2" s="3"/>
      <c r="E2" s="3"/>
    </row>
    <row r="3" spans="1:7" ht="15.75" x14ac:dyDescent="0.2">
      <c r="A3" s="32" t="s">
        <v>137</v>
      </c>
      <c r="B3" s="32"/>
      <c r="C3" s="32"/>
      <c r="D3" s="32"/>
      <c r="E3" s="32"/>
    </row>
    <row r="4" spans="1:7" ht="15.75" x14ac:dyDescent="0.2">
      <c r="A4" s="4"/>
      <c r="B4" s="4"/>
      <c r="C4" s="4"/>
      <c r="D4" s="4"/>
      <c r="E4" s="4"/>
    </row>
    <row r="5" spans="1:7" ht="94.5" x14ac:dyDescent="0.2">
      <c r="A5" s="12" t="s">
        <v>0</v>
      </c>
      <c r="B5" s="12" t="s">
        <v>129</v>
      </c>
      <c r="C5" s="1" t="s">
        <v>125</v>
      </c>
      <c r="D5" s="1" t="s">
        <v>126</v>
      </c>
      <c r="E5" s="1" t="s">
        <v>127</v>
      </c>
    </row>
    <row r="6" spans="1:7" ht="15.75" x14ac:dyDescent="0.2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</row>
    <row r="7" spans="1:7" ht="47.25" x14ac:dyDescent="0.25">
      <c r="A7" s="27" t="s">
        <v>7</v>
      </c>
      <c r="B7" s="6">
        <v>2649602.1340000001</v>
      </c>
      <c r="C7" s="6">
        <f>-8264.79</f>
        <v>-8264.7900000000009</v>
      </c>
      <c r="D7" s="6">
        <f>B7+C7</f>
        <v>2641337.344</v>
      </c>
      <c r="E7" s="6">
        <f>D7/B7*100</f>
        <v>99.688074300139434</v>
      </c>
    </row>
    <row r="8" spans="1:7" ht="47.25" x14ac:dyDescent="0.25">
      <c r="A8" s="27" t="s">
        <v>43</v>
      </c>
      <c r="B8" s="6">
        <v>412826.7</v>
      </c>
      <c r="C8" s="6">
        <v>0</v>
      </c>
      <c r="D8" s="6">
        <f t="shared" ref="D8:D39" si="0">B8+C8</f>
        <v>412826.7</v>
      </c>
      <c r="E8" s="6">
        <f t="shared" ref="E8:E39" si="1">D8/B8*100</f>
        <v>100</v>
      </c>
    </row>
    <row r="9" spans="1:7" ht="47.25" x14ac:dyDescent="0.25">
      <c r="A9" s="27" t="s">
        <v>44</v>
      </c>
      <c r="B9" s="6">
        <v>80639.100000000006</v>
      </c>
      <c r="C9" s="6">
        <v>0</v>
      </c>
      <c r="D9" s="6">
        <f t="shared" si="0"/>
        <v>80639.100000000006</v>
      </c>
      <c r="E9" s="6">
        <f t="shared" si="1"/>
        <v>100</v>
      </c>
    </row>
    <row r="10" spans="1:7" ht="15.75" x14ac:dyDescent="0.25">
      <c r="A10" s="27" t="s">
        <v>8</v>
      </c>
      <c r="B10" s="6">
        <v>841145.99899999995</v>
      </c>
      <c r="C10" s="6">
        <v>0</v>
      </c>
      <c r="D10" s="6">
        <f t="shared" si="0"/>
        <v>841145.99899999995</v>
      </c>
      <c r="E10" s="6">
        <f t="shared" si="1"/>
        <v>100</v>
      </c>
    </row>
    <row r="11" spans="1:7" ht="31.5" x14ac:dyDescent="0.25">
      <c r="A11" s="27" t="s">
        <v>14</v>
      </c>
      <c r="B11" s="6">
        <v>12647.8</v>
      </c>
      <c r="C11" s="6">
        <v>0</v>
      </c>
      <c r="D11" s="6">
        <f t="shared" si="0"/>
        <v>12647.8</v>
      </c>
      <c r="E11" s="6">
        <f t="shared" si="1"/>
        <v>100</v>
      </c>
    </row>
    <row r="12" spans="1:7" ht="31.5" x14ac:dyDescent="0.25">
      <c r="A12" s="27" t="s">
        <v>45</v>
      </c>
      <c r="B12" s="6">
        <v>254808.625</v>
      </c>
      <c r="C12" s="6">
        <v>0</v>
      </c>
      <c r="D12" s="6">
        <f t="shared" si="0"/>
        <v>254808.625</v>
      </c>
      <c r="E12" s="6">
        <f t="shared" si="1"/>
        <v>100</v>
      </c>
    </row>
    <row r="13" spans="1:7" ht="31.5" x14ac:dyDescent="0.25">
      <c r="A13" s="27" t="s">
        <v>46</v>
      </c>
      <c r="B13" s="6">
        <v>12158.119000000001</v>
      </c>
      <c r="C13" s="6">
        <v>0</v>
      </c>
      <c r="D13" s="6">
        <f t="shared" si="0"/>
        <v>12158.119000000001</v>
      </c>
      <c r="E13" s="6">
        <f t="shared" si="1"/>
        <v>100</v>
      </c>
    </row>
    <row r="14" spans="1:7" ht="31.5" x14ac:dyDescent="0.25">
      <c r="A14" s="27" t="s">
        <v>86</v>
      </c>
      <c r="B14" s="6">
        <v>284562.46399999998</v>
      </c>
      <c r="C14" s="6">
        <v>0</v>
      </c>
      <c r="D14" s="6">
        <f t="shared" si="0"/>
        <v>284562.46399999998</v>
      </c>
      <c r="E14" s="6">
        <f t="shared" si="1"/>
        <v>100</v>
      </c>
    </row>
    <row r="15" spans="1:7" ht="15.75" x14ac:dyDescent="0.25">
      <c r="A15" s="27" t="s">
        <v>40</v>
      </c>
      <c r="B15" s="6">
        <v>380528.163</v>
      </c>
      <c r="C15" s="6">
        <v>0</v>
      </c>
      <c r="D15" s="6">
        <f t="shared" si="0"/>
        <v>380528.163</v>
      </c>
      <c r="E15" s="6">
        <f t="shared" si="1"/>
        <v>100</v>
      </c>
    </row>
    <row r="16" spans="1:7" ht="31.5" x14ac:dyDescent="0.25">
      <c r="A16" s="27" t="s">
        <v>41</v>
      </c>
      <c r="B16" s="6">
        <v>2696.4059999999999</v>
      </c>
      <c r="C16" s="6">
        <v>0</v>
      </c>
      <c r="D16" s="6">
        <f t="shared" si="0"/>
        <v>2696.4059999999999</v>
      </c>
      <c r="E16" s="6">
        <f t="shared" si="1"/>
        <v>100</v>
      </c>
    </row>
    <row r="17" spans="1:5" ht="15.75" x14ac:dyDescent="0.25">
      <c r="A17" s="27" t="s">
        <v>12</v>
      </c>
      <c r="B17" s="6">
        <v>19156.083999999999</v>
      </c>
      <c r="C17" s="6">
        <v>0</v>
      </c>
      <c r="D17" s="6">
        <f t="shared" si="0"/>
        <v>19156.083999999999</v>
      </c>
      <c r="E17" s="6">
        <f t="shared" si="1"/>
        <v>100</v>
      </c>
    </row>
    <row r="18" spans="1:5" ht="47.25" x14ac:dyDescent="0.25">
      <c r="A18" s="27" t="s">
        <v>13</v>
      </c>
      <c r="B18" s="6">
        <v>2035.5840000000001</v>
      </c>
      <c r="C18" s="6">
        <v>0</v>
      </c>
      <c r="D18" s="6">
        <f t="shared" si="0"/>
        <v>2035.5840000000001</v>
      </c>
      <c r="E18" s="6">
        <f t="shared" si="1"/>
        <v>100</v>
      </c>
    </row>
    <row r="19" spans="1:5" ht="110.25" x14ac:dyDescent="0.25">
      <c r="A19" s="27" t="s">
        <v>28</v>
      </c>
      <c r="B19" s="6">
        <v>3089840.36</v>
      </c>
      <c r="C19" s="6">
        <f>-70698.47806</f>
        <v>-70698.478059999994</v>
      </c>
      <c r="D19" s="6">
        <f t="shared" si="0"/>
        <v>3019141.8819399998</v>
      </c>
      <c r="E19" s="6">
        <f t="shared" si="1"/>
        <v>97.711905152925112</v>
      </c>
    </row>
    <row r="20" spans="1:5" ht="63" x14ac:dyDescent="0.25">
      <c r="A20" s="27" t="s">
        <v>29</v>
      </c>
      <c r="B20" s="6">
        <v>53716.83</v>
      </c>
      <c r="C20" s="6">
        <v>0</v>
      </c>
      <c r="D20" s="6">
        <f t="shared" si="0"/>
        <v>53716.83</v>
      </c>
      <c r="E20" s="6">
        <f t="shared" si="1"/>
        <v>100</v>
      </c>
    </row>
    <row r="21" spans="1:5" ht="189" x14ac:dyDescent="0.25">
      <c r="A21" s="27" t="s">
        <v>30</v>
      </c>
      <c r="B21" s="6">
        <v>6232927.4500000002</v>
      </c>
      <c r="C21" s="6">
        <f>0.02</f>
        <v>0.02</v>
      </c>
      <c r="D21" s="6">
        <f t="shared" si="0"/>
        <v>6232927.4699999997</v>
      </c>
      <c r="E21" s="6">
        <f t="shared" si="1"/>
        <v>100.00000032087651</v>
      </c>
    </row>
    <row r="22" spans="1:5" ht="63" x14ac:dyDescent="0.25">
      <c r="A22" s="27" t="s">
        <v>31</v>
      </c>
      <c r="B22" s="6">
        <v>22139.21</v>
      </c>
      <c r="C22" s="6"/>
      <c r="D22" s="6">
        <f t="shared" si="0"/>
        <v>22139.21</v>
      </c>
      <c r="E22" s="6">
        <f t="shared" si="1"/>
        <v>100</v>
      </c>
    </row>
    <row r="23" spans="1:5" ht="31.5" x14ac:dyDescent="0.25">
      <c r="A23" s="27" t="s">
        <v>106</v>
      </c>
      <c r="B23" s="6">
        <f>B24+B25</f>
        <v>830021.46500000008</v>
      </c>
      <c r="C23" s="6">
        <f>C24+C25</f>
        <v>-28380.263999999999</v>
      </c>
      <c r="D23" s="6">
        <f t="shared" si="0"/>
        <v>801641.20100000012</v>
      </c>
      <c r="E23" s="6">
        <f t="shared" si="1"/>
        <v>96.580779510322671</v>
      </c>
    </row>
    <row r="24" spans="1:5" ht="47.25" x14ac:dyDescent="0.25">
      <c r="A24" s="21" t="s">
        <v>109</v>
      </c>
      <c r="B24" s="6">
        <v>268847.43699999998</v>
      </c>
      <c r="C24" s="6">
        <v>0</v>
      </c>
      <c r="D24" s="6">
        <f t="shared" si="0"/>
        <v>268847.43699999998</v>
      </c>
      <c r="E24" s="6">
        <f t="shared" si="1"/>
        <v>100</v>
      </c>
    </row>
    <row r="25" spans="1:5" ht="31.5" x14ac:dyDescent="0.25">
      <c r="A25" s="21" t="s">
        <v>110</v>
      </c>
      <c r="B25" s="6">
        <v>561174.02800000005</v>
      </c>
      <c r="C25" s="6">
        <f>-28380.264</f>
        <v>-28380.263999999999</v>
      </c>
      <c r="D25" s="6">
        <f t="shared" si="0"/>
        <v>532793.76400000008</v>
      </c>
      <c r="E25" s="6">
        <f t="shared" si="1"/>
        <v>94.942698239056796</v>
      </c>
    </row>
    <row r="26" spans="1:5" ht="78.75" x14ac:dyDescent="0.25">
      <c r="A26" s="27" t="s">
        <v>107</v>
      </c>
      <c r="B26" s="6">
        <v>5294</v>
      </c>
      <c r="C26" s="6">
        <v>0</v>
      </c>
      <c r="D26" s="6">
        <f t="shared" si="0"/>
        <v>5294</v>
      </c>
      <c r="E26" s="6">
        <f t="shared" si="1"/>
        <v>100</v>
      </c>
    </row>
    <row r="27" spans="1:5" ht="110.25" x14ac:dyDescent="0.25">
      <c r="A27" s="27" t="s">
        <v>32</v>
      </c>
      <c r="B27" s="6">
        <v>467574.2</v>
      </c>
      <c r="C27" s="6">
        <v>0</v>
      </c>
      <c r="D27" s="6">
        <f t="shared" si="0"/>
        <v>467574.2</v>
      </c>
      <c r="E27" s="6">
        <f t="shared" si="1"/>
        <v>100</v>
      </c>
    </row>
    <row r="28" spans="1:5" ht="31.5" x14ac:dyDescent="0.25">
      <c r="A28" s="27" t="s">
        <v>108</v>
      </c>
      <c r="B28" s="6">
        <v>1466405.0719999999</v>
      </c>
      <c r="C28" s="6">
        <f>0.00046</f>
        <v>4.6000000000000001E-4</v>
      </c>
      <c r="D28" s="6">
        <f t="shared" si="0"/>
        <v>1466405.0724599999</v>
      </c>
      <c r="E28" s="6">
        <f t="shared" si="1"/>
        <v>100.00000003136924</v>
      </c>
    </row>
    <row r="29" spans="1:5" ht="47.25" x14ac:dyDescent="0.25">
      <c r="A29" s="27" t="s">
        <v>25</v>
      </c>
      <c r="B29" s="6">
        <v>887040</v>
      </c>
      <c r="C29" s="6">
        <v>0</v>
      </c>
      <c r="D29" s="6">
        <f t="shared" si="0"/>
        <v>887040</v>
      </c>
      <c r="E29" s="6">
        <f t="shared" si="1"/>
        <v>100</v>
      </c>
    </row>
    <row r="30" spans="1:5" ht="31.5" x14ac:dyDescent="0.25">
      <c r="A30" s="27" t="s">
        <v>26</v>
      </c>
      <c r="B30" s="6">
        <v>850822.8</v>
      </c>
      <c r="C30" s="6">
        <v>0</v>
      </c>
      <c r="D30" s="6">
        <f t="shared" si="0"/>
        <v>850822.8</v>
      </c>
      <c r="E30" s="6">
        <f t="shared" si="1"/>
        <v>100</v>
      </c>
    </row>
    <row r="31" spans="1:5" ht="47.25" x14ac:dyDescent="0.25">
      <c r="A31" s="27" t="s">
        <v>73</v>
      </c>
      <c r="B31" s="6">
        <v>0</v>
      </c>
      <c r="C31" s="6">
        <f>28380.264</f>
        <v>28380.263999999999</v>
      </c>
      <c r="D31" s="6">
        <f t="shared" si="0"/>
        <v>28380.263999999999</v>
      </c>
      <c r="E31" s="31" t="s">
        <v>136</v>
      </c>
    </row>
    <row r="32" spans="1:5" ht="267.75" x14ac:dyDescent="0.25">
      <c r="A32" s="27" t="s">
        <v>10</v>
      </c>
      <c r="B32" s="6">
        <v>230167.28200000001</v>
      </c>
      <c r="C32" s="6">
        <v>0</v>
      </c>
      <c r="D32" s="6">
        <f t="shared" si="0"/>
        <v>230167.28200000001</v>
      </c>
      <c r="E32" s="6">
        <f t="shared" si="1"/>
        <v>100</v>
      </c>
    </row>
    <row r="33" spans="1:5" ht="47.25" x14ac:dyDescent="0.25">
      <c r="A33" s="27" t="s">
        <v>9</v>
      </c>
      <c r="B33" s="6">
        <v>986188.14099999995</v>
      </c>
      <c r="C33" s="6">
        <v>0</v>
      </c>
      <c r="D33" s="6">
        <f t="shared" si="0"/>
        <v>986188.14099999995</v>
      </c>
      <c r="E33" s="6">
        <f t="shared" si="1"/>
        <v>100</v>
      </c>
    </row>
    <row r="34" spans="1:5" ht="31.5" x14ac:dyDescent="0.25">
      <c r="A34" s="27" t="s">
        <v>77</v>
      </c>
      <c r="B34" s="6">
        <v>13943.86</v>
      </c>
      <c r="C34" s="6">
        <v>0</v>
      </c>
      <c r="D34" s="6">
        <f t="shared" si="0"/>
        <v>13943.86</v>
      </c>
      <c r="E34" s="6">
        <f t="shared" si="1"/>
        <v>100</v>
      </c>
    </row>
    <row r="35" spans="1:5" ht="15.75" x14ac:dyDescent="0.25">
      <c r="A35" s="27" t="s">
        <v>81</v>
      </c>
      <c r="B35" s="6">
        <v>15872.2</v>
      </c>
      <c r="C35" s="6">
        <v>0</v>
      </c>
      <c r="D35" s="6">
        <f t="shared" si="0"/>
        <v>15872.2</v>
      </c>
      <c r="E35" s="6">
        <f t="shared" si="1"/>
        <v>100</v>
      </c>
    </row>
    <row r="36" spans="1:5" ht="31.5" x14ac:dyDescent="0.25">
      <c r="A36" s="27" t="s">
        <v>124</v>
      </c>
      <c r="B36" s="6">
        <v>44928.131999999998</v>
      </c>
      <c r="C36" s="6">
        <v>0</v>
      </c>
      <c r="D36" s="6">
        <f t="shared" si="0"/>
        <v>44928.131999999998</v>
      </c>
      <c r="E36" s="6">
        <f t="shared" si="1"/>
        <v>100</v>
      </c>
    </row>
    <row r="37" spans="1:5" ht="31.5" x14ac:dyDescent="0.25">
      <c r="A37" s="27" t="s">
        <v>11</v>
      </c>
      <c r="B37" s="6">
        <v>33663</v>
      </c>
      <c r="C37" s="6">
        <v>0</v>
      </c>
      <c r="D37" s="6">
        <f t="shared" si="0"/>
        <v>33663</v>
      </c>
      <c r="E37" s="6">
        <f t="shared" si="1"/>
        <v>100</v>
      </c>
    </row>
    <row r="38" spans="1:5" ht="47.25" x14ac:dyDescent="0.25">
      <c r="A38" s="27" t="s">
        <v>19</v>
      </c>
      <c r="B38" s="6">
        <v>91.8</v>
      </c>
      <c r="C38" s="6">
        <v>0</v>
      </c>
      <c r="D38" s="6">
        <f t="shared" si="0"/>
        <v>91.8</v>
      </c>
      <c r="E38" s="6">
        <f t="shared" si="1"/>
        <v>100</v>
      </c>
    </row>
    <row r="39" spans="1:5" ht="15.75" x14ac:dyDescent="0.25">
      <c r="A39" s="28" t="s">
        <v>6</v>
      </c>
      <c r="B39" s="10">
        <f>B7+B8+B9+B10+B11+B12+B13+B14+B15+B16+B17+B18+B19+B20+B21+B22+B23+B26+B27+B28+B29+B30+B31+B32+B33+B34+B35+B36+B37+B38</f>
        <v>20183442.98</v>
      </c>
      <c r="C39" s="10">
        <f>C7+C8+C9+C10+C11+C12+C13+C14+C15+C16+C17+C18+C19+C20+C21+C22+C23+C26+C27+C28+C29+C30+C31+C32+C33+C34+C35+C36+C37+C38</f>
        <v>-78963.247600000002</v>
      </c>
      <c r="D39" s="10">
        <f t="shared" si="0"/>
        <v>20104479.7324</v>
      </c>
      <c r="E39" s="10">
        <f t="shared" si="1"/>
        <v>99.608772162022873</v>
      </c>
    </row>
  </sheetData>
  <sortState ref="A8:H38">
    <sortCondition descending="1" ref="B8:B38"/>
    <sortCondition descending="1" ref="C8:C38"/>
  </sortState>
  <mergeCells count="2">
    <mergeCell ref="A3:E3"/>
    <mergeCell ref="B1:E1"/>
  </mergeCells>
  <printOptions horizontalCentered="1"/>
  <pageMargins left="0.39370078740157483" right="0.39370078740157483" top="0.59055118110236227" bottom="0.39370078740157483" header="0" footer="0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0" zoomScaleNormal="80" workbookViewId="0"/>
  </sheetViews>
  <sheetFormatPr defaultRowHeight="15" x14ac:dyDescent="0.2"/>
  <cols>
    <col min="1" max="1" width="56.5703125" style="26" customWidth="1"/>
    <col min="2" max="2" width="19.140625" style="26" customWidth="1"/>
    <col min="3" max="3" width="13.7109375" style="26" bestFit="1" customWidth="1"/>
    <col min="4" max="4" width="17.140625" style="26" customWidth="1"/>
    <col min="5" max="5" width="13.140625" style="26" bestFit="1" customWidth="1"/>
    <col min="6" max="16384" width="9.140625" style="26"/>
  </cols>
  <sheetData>
    <row r="1" spans="1:5" ht="67.5" customHeight="1" x14ac:dyDescent="0.2">
      <c r="A1" s="14"/>
      <c r="B1" s="34" t="s">
        <v>133</v>
      </c>
      <c r="C1" s="34"/>
      <c r="D1" s="34"/>
      <c r="E1" s="34"/>
    </row>
    <row r="2" spans="1:5" ht="15.75" x14ac:dyDescent="0.2">
      <c r="A2" s="3"/>
      <c r="B2" s="3"/>
      <c r="C2" s="3"/>
      <c r="D2" s="3"/>
      <c r="E2" s="3"/>
    </row>
    <row r="3" spans="1:5" ht="14.25" customHeight="1" x14ac:dyDescent="0.2">
      <c r="A3" s="32" t="s">
        <v>131</v>
      </c>
      <c r="B3" s="32"/>
      <c r="C3" s="32"/>
      <c r="D3" s="32"/>
      <c r="E3" s="32"/>
    </row>
    <row r="4" spans="1:5" ht="15.75" x14ac:dyDescent="0.2">
      <c r="A4" s="4"/>
      <c r="B4" s="4"/>
      <c r="C4" s="4"/>
      <c r="D4" s="4"/>
      <c r="E4" s="4"/>
    </row>
    <row r="5" spans="1:5" ht="78.75" x14ac:dyDescent="0.2">
      <c r="A5" s="12" t="s">
        <v>0</v>
      </c>
      <c r="B5" s="12" t="s">
        <v>129</v>
      </c>
      <c r="C5" s="1" t="s">
        <v>125</v>
      </c>
      <c r="D5" s="1" t="s">
        <v>126</v>
      </c>
      <c r="E5" s="1" t="s">
        <v>127</v>
      </c>
    </row>
    <row r="6" spans="1:5" ht="15.75" x14ac:dyDescent="0.2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</row>
    <row r="7" spans="1:5" ht="15.75" x14ac:dyDescent="0.25">
      <c r="A7" s="8" t="s">
        <v>34</v>
      </c>
      <c r="B7" s="6">
        <v>1000</v>
      </c>
      <c r="C7" s="6">
        <v>0</v>
      </c>
      <c r="D7" s="6">
        <f t="shared" ref="D7:D20" si="0">B7+C7</f>
        <v>1000</v>
      </c>
      <c r="E7" s="6">
        <f t="shared" ref="E7:E21" si="1">D7/B7*100</f>
        <v>100</v>
      </c>
    </row>
    <row r="8" spans="1:5" ht="47.25" x14ac:dyDescent="0.25">
      <c r="A8" s="8" t="s">
        <v>84</v>
      </c>
      <c r="B8" s="6">
        <f>B9+B10</f>
        <v>1000</v>
      </c>
      <c r="C8" s="6">
        <f>C9+C10</f>
        <v>50</v>
      </c>
      <c r="D8" s="6">
        <f t="shared" si="0"/>
        <v>1050</v>
      </c>
      <c r="E8" s="6">
        <f t="shared" si="1"/>
        <v>105</v>
      </c>
    </row>
    <row r="9" spans="1:5" ht="63" x14ac:dyDescent="0.25">
      <c r="A9" s="29" t="s">
        <v>92</v>
      </c>
      <c r="B9" s="6">
        <v>1000</v>
      </c>
      <c r="C9" s="6">
        <f>-1000</f>
        <v>-1000</v>
      </c>
      <c r="D9" s="6">
        <f t="shared" si="0"/>
        <v>0</v>
      </c>
      <c r="E9" s="6">
        <f t="shared" si="1"/>
        <v>0</v>
      </c>
    </row>
    <row r="10" spans="1:5" ht="31.5" x14ac:dyDescent="0.25">
      <c r="A10" s="29" t="s">
        <v>93</v>
      </c>
      <c r="B10" s="6">
        <v>0</v>
      </c>
      <c r="C10" s="6">
        <f>1050</f>
        <v>1050</v>
      </c>
      <c r="D10" s="6">
        <f t="shared" si="0"/>
        <v>1050</v>
      </c>
      <c r="E10" s="31" t="s">
        <v>136</v>
      </c>
    </row>
    <row r="11" spans="1:5" ht="47.25" x14ac:dyDescent="0.25">
      <c r="A11" s="8" t="s">
        <v>85</v>
      </c>
      <c r="B11" s="6">
        <f>B12+B13</f>
        <v>350</v>
      </c>
      <c r="C11" s="6">
        <f>C12+C13</f>
        <v>14.699999999999989</v>
      </c>
      <c r="D11" s="6">
        <f t="shared" si="0"/>
        <v>364.7</v>
      </c>
      <c r="E11" s="6">
        <f t="shared" si="1"/>
        <v>104.2</v>
      </c>
    </row>
    <row r="12" spans="1:5" ht="63" x14ac:dyDescent="0.25">
      <c r="A12" s="29" t="s">
        <v>92</v>
      </c>
      <c r="B12" s="6">
        <v>350</v>
      </c>
      <c r="C12" s="6">
        <f>-350</f>
        <v>-350</v>
      </c>
      <c r="D12" s="6">
        <f t="shared" si="0"/>
        <v>0</v>
      </c>
      <c r="E12" s="6">
        <f t="shared" si="1"/>
        <v>0</v>
      </c>
    </row>
    <row r="13" spans="1:5" ht="31.5" x14ac:dyDescent="0.25">
      <c r="A13" s="29" t="s">
        <v>93</v>
      </c>
      <c r="B13" s="6">
        <v>0</v>
      </c>
      <c r="C13" s="6">
        <f>364.7</f>
        <v>364.7</v>
      </c>
      <c r="D13" s="6">
        <f t="shared" si="0"/>
        <v>364.7</v>
      </c>
      <c r="E13" s="31" t="s">
        <v>136</v>
      </c>
    </row>
    <row r="14" spans="1:5" ht="94.5" x14ac:dyDescent="0.25">
      <c r="A14" s="8" t="s">
        <v>56</v>
      </c>
      <c r="B14" s="6">
        <v>6000</v>
      </c>
      <c r="C14" s="6">
        <v>0</v>
      </c>
      <c r="D14" s="6">
        <f t="shared" si="0"/>
        <v>6000</v>
      </c>
      <c r="E14" s="6">
        <f t="shared" si="1"/>
        <v>100</v>
      </c>
    </row>
    <row r="15" spans="1:5" ht="63" x14ac:dyDescent="0.25">
      <c r="A15" s="8" t="s">
        <v>83</v>
      </c>
      <c r="B15" s="6">
        <v>400286.88</v>
      </c>
      <c r="C15" s="6">
        <v>0</v>
      </c>
      <c r="D15" s="6">
        <f t="shared" si="0"/>
        <v>400286.88</v>
      </c>
      <c r="E15" s="6">
        <f t="shared" si="1"/>
        <v>100</v>
      </c>
    </row>
    <row r="16" spans="1:5" ht="47.25" x14ac:dyDescent="0.25">
      <c r="A16" s="8" t="s">
        <v>42</v>
      </c>
      <c r="B16" s="6">
        <v>500</v>
      </c>
      <c r="C16" s="6">
        <f>26017.14731</f>
        <v>26017.14731</v>
      </c>
      <c r="D16" s="6">
        <f t="shared" si="0"/>
        <v>26517.14731</v>
      </c>
      <c r="E16" s="6">
        <f t="shared" si="1"/>
        <v>5303.4294620000001</v>
      </c>
    </row>
    <row r="17" spans="1:5" ht="47.25" x14ac:dyDescent="0.25">
      <c r="A17" s="8" t="s">
        <v>33</v>
      </c>
      <c r="B17" s="6">
        <v>0</v>
      </c>
      <c r="C17" s="6">
        <f>190000</f>
        <v>190000</v>
      </c>
      <c r="D17" s="6">
        <f t="shared" si="0"/>
        <v>190000</v>
      </c>
      <c r="E17" s="31" t="s">
        <v>136</v>
      </c>
    </row>
    <row r="18" spans="1:5" ht="47.25" x14ac:dyDescent="0.25">
      <c r="A18" s="8" t="s">
        <v>16</v>
      </c>
      <c r="B18" s="6">
        <v>425017.40372</v>
      </c>
      <c r="C18" s="6">
        <f>-119649.50683</f>
        <v>-119649.50683</v>
      </c>
      <c r="D18" s="6">
        <f t="shared" si="0"/>
        <v>305367.89688999997</v>
      </c>
      <c r="E18" s="6">
        <f t="shared" si="1"/>
        <v>71.848327672524036</v>
      </c>
    </row>
    <row r="19" spans="1:5" ht="63" x14ac:dyDescent="0.25">
      <c r="A19" s="8" t="s">
        <v>35</v>
      </c>
      <c r="B19" s="6">
        <v>100010</v>
      </c>
      <c r="C19" s="6">
        <f>-10</f>
        <v>-10</v>
      </c>
      <c r="D19" s="6">
        <f t="shared" si="0"/>
        <v>100000</v>
      </c>
      <c r="E19" s="6">
        <f t="shared" si="1"/>
        <v>99.990000999900005</v>
      </c>
    </row>
    <row r="20" spans="1:5" ht="31.5" x14ac:dyDescent="0.25">
      <c r="A20" s="8" t="s">
        <v>76</v>
      </c>
      <c r="B20" s="6">
        <v>347291.8</v>
      </c>
      <c r="C20" s="6">
        <f>278340.9053</f>
        <v>278340.90529999998</v>
      </c>
      <c r="D20" s="6">
        <f t="shared" si="0"/>
        <v>625632.70530000003</v>
      </c>
      <c r="E20" s="6">
        <f t="shared" si="1"/>
        <v>180.14612072614443</v>
      </c>
    </row>
    <row r="21" spans="1:5" ht="15.75" x14ac:dyDescent="0.25">
      <c r="A21" s="9" t="s">
        <v>6</v>
      </c>
      <c r="B21" s="10">
        <f>B7+B8+B11+B14+B15+B16+B17+B18+B19+B20</f>
        <v>1281456.08372</v>
      </c>
      <c r="C21" s="10">
        <f t="shared" ref="C21:D21" si="2">C7+C8+C11+C14+C15+C16+C17+C18+C19+C20</f>
        <v>374763.24578</v>
      </c>
      <c r="D21" s="10">
        <f t="shared" si="2"/>
        <v>1656219.3295</v>
      </c>
      <c r="E21" s="10">
        <f t="shared" si="1"/>
        <v>129.24511035072555</v>
      </c>
    </row>
    <row r="24" spans="1:5" x14ac:dyDescent="0.2">
      <c r="D24" s="30"/>
    </row>
  </sheetData>
  <mergeCells count="2">
    <mergeCell ref="B1:E1"/>
    <mergeCell ref="A3:E3"/>
  </mergeCells>
  <printOptions horizontalCentered="1"/>
  <pageMargins left="0.39370078740157483" right="0.39370078740157483" top="0.78740157480314965" bottom="0.39370078740157483" header="0" footer="0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П4</vt:lpstr>
      <vt:lpstr>П5</vt:lpstr>
      <vt:lpstr>П6</vt:lpstr>
      <vt:lpstr>П4!Заголовки_для_печати</vt:lpstr>
      <vt:lpstr>П5!Заголовки_для_печати</vt:lpstr>
      <vt:lpstr>П6!Заголовки_для_печати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Климова</dc:creator>
  <cp:lastModifiedBy>user</cp:lastModifiedBy>
  <cp:lastPrinted>2021-06-16T11:16:13Z</cp:lastPrinted>
  <dcterms:created xsi:type="dcterms:W3CDTF">2009-06-30T22:45:45Z</dcterms:created>
  <dcterms:modified xsi:type="dcterms:W3CDTF">2021-06-16T12:20:27Z</dcterms:modified>
</cp:coreProperties>
</file>