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940" windowHeight="8670" activeTab="0"/>
  </bookViews>
  <sheets>
    <sheet name="Лист1" sheetId="1" r:id="rId1"/>
    <sheet name="Лист2" sheetId="2" r:id="rId2"/>
    <sheet name="Лист3" sheetId="3" r:id="rId3"/>
  </sheets>
  <definedNames>
    <definedName name="_xlnm.Print_Titles" localSheetId="0">'Лист1'!$3:$6</definedName>
    <definedName name="_xlnm.Print_Area" localSheetId="0">'Лист1'!$A$1:$Q$213</definedName>
  </definedNames>
  <calcPr fullCalcOnLoad="1"/>
</workbook>
</file>

<file path=xl/sharedStrings.xml><?xml version="1.0" encoding="utf-8"?>
<sst xmlns="http://schemas.openxmlformats.org/spreadsheetml/2006/main" count="265" uniqueCount="233">
  <si>
    <t>Строительство спортивного центра с универсальным игровым залом в г.Козельске</t>
  </si>
  <si>
    <t>Установка системы охранно-пожарной сигнализации и системы видеонаблюдения в Калужском областном художественном музее</t>
  </si>
  <si>
    <t>приобретение жилья судьям</t>
  </si>
  <si>
    <t>Лимит на 2010 год</t>
  </si>
  <si>
    <t xml:space="preserve">Комплексное обустройство федеральных автомобильных дорог </t>
  </si>
  <si>
    <t>в том числе на развитие инфраструктуры:</t>
  </si>
  <si>
    <t xml:space="preserve"> - федеральной собственности </t>
  </si>
  <si>
    <t xml:space="preserve"> - собственности субъекта Федерации (муниципальной собственности)</t>
  </si>
  <si>
    <t>Реконструкция  и техническое перевооружение</t>
  </si>
  <si>
    <t>СПЕЦИАЛЬНЫЙ КОМПЛЕКС</t>
  </si>
  <si>
    <t>Федеральное космическое агентство</t>
  </si>
  <si>
    <t xml:space="preserve">Реконструкция и техническое перевооружение цеха печатных плат </t>
  </si>
  <si>
    <t xml:space="preserve">ФГУП "Обнинское научно-производственное предприятие "Технология", г.Обнинск           </t>
  </si>
  <si>
    <t>Техническое перевооружение (реконструкция) научно-исследовательских и производственных  комплексов поразработке технологий  для производства изделий из композиционных, керамических, стеклокерамических и органо-силикатных материалов</t>
  </si>
  <si>
    <t>ЭЛЕКТРОЭНЕРГЕТИКА</t>
  </si>
  <si>
    <t xml:space="preserve">Федеральная целевая программа "Ядерные энерготехнологии нового поколения на период 2010-2015 годы и на перспективу до 2020 года" </t>
  </si>
  <si>
    <t>Госкорпорация "Росатом"</t>
  </si>
  <si>
    <t>ФГУП "ГНЦ РФ - Физико-энергетический институт им.А.И.Лейпунского, г.Обнинск</t>
  </si>
  <si>
    <t xml:space="preserve">В С Е Г О </t>
  </si>
  <si>
    <t>Закрытая тема</t>
  </si>
  <si>
    <t>Федеральное космическое агентство, Министерство промышленности и торговли  Российской Федерации</t>
  </si>
  <si>
    <t>ФГУП "Сосенский приборостроительный завод", г.Сосенский, ФГУП "Обнинское научно-производственное предприятие "Технология", г.Обнинск . Закрытая тема</t>
  </si>
  <si>
    <t>Приобретена 1 квартира</t>
  </si>
  <si>
    <t>ГУЗ «Территориальный Центр медицины катастроф Калужской области»</t>
  </si>
  <si>
    <t>Материально-техническое обеспечение деятельности служб УВД Калужской области</t>
  </si>
  <si>
    <t xml:space="preserve">Министерство здравоохранения и социального развития Российской Федерации </t>
  </si>
  <si>
    <t>Министерство регионального развития Российской Федерации</t>
  </si>
  <si>
    <t>Строительство объектов газификации на территории Калужской области</t>
  </si>
  <si>
    <t>Осуществление прав пользования и распоряжения лесами их охраны, защиты и воспроизводства</t>
  </si>
  <si>
    <t>Приобретена техника для проведения мероприятий по охране лесов и пожаров в количестве 32 шт.</t>
  </si>
  <si>
    <t xml:space="preserve">МЧС России </t>
  </si>
  <si>
    <t xml:space="preserve">Приобретено: технический комплекс для приема экзаменов у кандидатов в водители; 8 мобильных комплексов видеофиксации нарушений Правил дорожного движения Российской Федерации «ВИЗИР» ; 10 комплексов средств автоматизации для оснащения подразделений ДПС ГИБДД автоматизированными информационно-управляющими системами ; 4 передвижных комплекса автоматической фотофиксации нарушений Правил дорожного движения Российской Федерации «Арена»; 5 передвижных комплексов автоматической фотофиксации нарушений Правил дорожного движения Российской Федерации «Арена» </t>
  </si>
  <si>
    <t xml:space="preserve">Федеральное государственное бюджетное образовательное учреждение высшего профессионального образования «Национальный исследовательский ядерный университет «МИФИ», филиал в г. Обнинске. </t>
  </si>
  <si>
    <t xml:space="preserve">Собор Георгиевского монастыря, 1691 г. Проведение ремонтно-реставрационных работ. </t>
  </si>
  <si>
    <t xml:space="preserve"> Благовещенский собор. Противоаварийные и ремонтно- реставрационные работы (МПРО "Архиерийское подворье - Благовещенской собор в г.Мещовске"), г. Мещовск, ул. Революции, 36</t>
  </si>
  <si>
    <t>16 детей, страдающих фенилкетонурией, бесперебойно обеспечивались лечебным питанием, что позволит сохранить их здоровье (закуплено лечебное питание за счет привлеченных средств). Поставлены реактивы для обеспечения неонатального скрининга. Обеспечено непрерывное обследование детей на наследственные и врожденные заболевания, что позволило своевременно начать лечение и предупредить инвалидизацию детей с данными заболеваниями, 99,5% новорожденных детей охвачено неонатальным скринингом. За счет привлеченных текущих средств министерства закуплены реактивы для бесперебойного обеспечения неонатального скрининга</t>
  </si>
  <si>
    <t>Обследование детей на наследственные и врожденные заболевания, профилактика, лечение</t>
  </si>
  <si>
    <t>Поступление вакцин в соответствии с заявкой  для вакцинации населения области в соответствии с Национальным календарем профилактических прививок и по национальному проекту «Здоровье». Вакцинировано более 680,5 тыс. человек за счет средств федерального бюджета. Закупка медицинских иммунобиологических препаратов (МИБП) для проведения иммунизации населения по эпидемическим показаниям  и диагностикумов (аллергенов) –туберкулина – для проведения аллергической реакции (туберкулиновой пробы) на туберкулез. Иммунизировано  более 250,0 тыс. чел. за счет средств областного бюджета (не в рамках программы «Вакцинопрофилактика»).</t>
  </si>
  <si>
    <t xml:space="preserve">В рамках подпрограммы получены инсулины для лечения больных сахарным диабетом. Полученные инсулины по разнарядке министерства здравоохранения  направлены в лечебно-профилактические учреждения области. </t>
  </si>
  <si>
    <t>Оснащение учреждения расходными материалами для организации забора биологич. материала, приобретение лабораторного оборудования для внедрения современных методов диагностики ЗППП; оснащение «Центра Доверия» расходными материалами  и мед.оборудованием для приема детей и подростков</t>
  </si>
  <si>
    <t>Закуплены медикаменты, расходные материалы, оборудование</t>
  </si>
  <si>
    <t>Мероприятия, направленные на снижение рисков и смягчение последствий чрезвычайных ситуаций природного и техногенного характера в Калужской области</t>
  </si>
  <si>
    <t>Федеральные средства являются переходящими остатками средств, запланированнных к финансированию из федерального бюджета в 2009 году, но поступивших только в 2010 году. На данные средства приобретены: диагностический компьютерный комплекс и специализированное реабилитационное оборудование для несовершеннолетних, злоупотребляющих наркотиками КПФК-99 "Психомат», «Стабилотест–СТ-01» – 1 комплект (20 наименований- 20 единиц). Диагностический компьютерный комплекс и специализированное реабилитационное оборудование для несовершеннолетних, злоупотребляющих наркотиками «Бослаб»-альфа, «Бослаб»-бетта – 1 комплект (10 наименований- 10 единиц). Оборудование для творческой мастерской  АПК-1 – 1 комплект (8 наименований-12 единиц) . Оборудование для творческой мастерской АПК-2 – 1 комплект (7 наименований- 20единиц) – 497,0 тыс.руб. Оборудование для творческой мастерской  АПК-3– 1 комплект (5 наименований-17 единиц). Аппарат для обеспечения скринингового исследования выявления фактов употребле-ния психоактивных веществ на основе вегетативного резонансного теста. Автомобиль  ГАЗ 3221. Ноутбуки  3 шт. Диагностическая программа «Комфорт» . Оборудование для обеспечения функциональных возможностей человек «Песочная Магия» . Оборудование для сенсорной комнаты.</t>
  </si>
  <si>
    <t xml:space="preserve">Федеральная целевая программа «Модернизация транспортной системы  России (2010-2015 годы)», подпрограмма «Автомобильные дороги» </t>
  </si>
  <si>
    <t xml:space="preserve">Работы по реабилитации почв </t>
  </si>
  <si>
    <t>Из федеральных средств: Противопаводковые мероприятия проведены  на семи объектах. Реабилитация почв на землях, загрязненных вследствие Чернобыльской катастрофы на площади 1,4 тыс. га, Выплачены субсидии на приобретение минеральных удобрений,  кроме того погашена кредиторская задолженность. Из средств областного бюджета и прочих источников: выплачены субсидии на приобретение минеральных удобрений, погашена  кредиторская задолженность за покупку минеральных удобрений, внесено 7,2 тыс.тонн д.в. Мероприятия в области сельскохозяйственного производства проведены  по следующим направлениям: вспашка залежных земель на площади 17,6 тыс. га  известкование кислых почв на площади 1,1 тыс. га; проведено агрохимическое обследование почв на площади 18,7 тыс. га; внесено органических удобрений 665 тыс. тонн.</t>
  </si>
  <si>
    <t xml:space="preserve">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2005-2010 годы"  </t>
  </si>
  <si>
    <t>98 молодых семей получили социальные выплаты и улучшили свои жилищные условия, 112 молодых семей в настоящее время имеют на руках свидетельства о праве на получение социальной выплаты на приобретение (строительство) жилья</t>
  </si>
  <si>
    <t>Приобретение оборудования - маникены-тринажеры для учебных центров по подготовке водителей , сотрудников служб, участвующих в ликвидации последствий ДТП, оборудование для оказание первой медпомощи, мультимедийное оборудование</t>
  </si>
  <si>
    <t xml:space="preserve">Выполнен монтаж: одного пункта уличного оповещения населения системы ОКСИОН г.Калуга, ул. Тульская; трех пунктов информирования оповещения населения системы ОКСИОН в 3х корпусах КФ МГТУ им. Н.Э. Баумана, внедрение пилотного проекта создания региональных систем мониторинга, прогнозирования состояния критических важных объектов, являющихся потенциально опасными, как источников аварий и техногенных катастроф с ОАО «Российские космические системы» г. Москва </t>
  </si>
  <si>
    <t xml:space="preserve">Строительство (установка) барьерного ограждения на а/д А-101 Москва – Малоярославец – Рославль до границы с Республикой Беларусь (на Бобруйск, Слуцк) на участке км 283+950 - км 308+250 </t>
  </si>
  <si>
    <t>Согласно контракту строительство (установка) барьерного ограждения</t>
  </si>
  <si>
    <t>Приобретено бытовое, реабилитационное, спортивное, технологическое оборудование, компьютерная техника, видеооборудование.</t>
  </si>
  <si>
    <t>Проведение ремонтно-реставрационных работ. Храм Казанской Иконы Божей Матери (Ансамбля Спасо-Преображенской церкви XVIII-XIX вв. Казанская церковь), г. Калуга, ул. Подвойского, 7</t>
  </si>
  <si>
    <t>Проведение ремонтно-реставрационных работ. Здание ансамбля Присутственных мест восточного корпуса с галереей 1796-1818 гг. (духовная семинария), г. Калуга, пл. Старый Торг, 4</t>
  </si>
  <si>
    <t>"Федеральная космическая программа России на 2008 - 2010 и на перод до 2015 годы"</t>
  </si>
  <si>
    <t xml:space="preserve">Выдано 46 свидетельств на предоставление социальных выплат на строительство (приобретение) жилья для граждан, проживающих в сельской местности, из них 26 - молодым семьям и молодым специалистам. Построено (приобретено) 3101,0 кв.м. жилой площади для граждан, молодых семей и молодых специалистов. </t>
  </si>
  <si>
    <t>Введено в эксплуатацию 28,12 км газопроводов, в т.ч. в счет плана прошлого года - 3,55 км: в п. Детчино Малоярославецкого района - 0,47 км, д. Михеево Медынского района - 3,08 км.</t>
  </si>
  <si>
    <t xml:space="preserve">Введены 27,04 км водопровода,  3 водонапорные башни, 5 артезианских скважины. </t>
  </si>
  <si>
    <t>Федеральная целевая программа "Повышение безопасности дорожного движения в 2006-2012 годах"</t>
  </si>
  <si>
    <t xml:space="preserve">По состоянию на декабрь 2010 г. база данных государственного уровня НРЭР включает информацию на 788 755 человека. Проведен статистический и радиационно-эпидемиологический анализ собранной в НРЭР медико-дозиметрической информации. Подготовлены информационно-аналитические материалы для МЧС России и Минздравсоцразвития России по оценке фактического состояния здоровья и прогнозу отдаленных стохастических эффектов облучения для населения Российской Федерации, пострадавшего от радиоактивного воздействия и подвергшегося радиационному облучению в результате аварии чернобыльской и других радиационных катастроф и инцидентов. Определены группы повышенного радиационного риска из лиц, состоящих на учете в НРЭР, для оказания им адресной специализированной помощи в специализированных медицинских центрах. </t>
  </si>
  <si>
    <t>Получен аппарат рентгенодиагностический хирургический передвижной АРХП- «АМИКО». Получены противотуберкулезные препараты для лечения больных туберкулезом.</t>
  </si>
  <si>
    <t>Министерство дорожного хозяйства Калужской области</t>
  </si>
  <si>
    <t xml:space="preserve">1.1. Реконструкция автодороги "Белоусово-Высокиничи -Серпухов" на участке от д. Стрелковка км 12+194 до границы Московской области км 45+445 в Жуковском районе Калужской области 2 этап. (Реконструкция мостов через ручей, р. Аложа,  р. Боровна) </t>
  </si>
  <si>
    <t>Объект введен в эксплуатацию. Генеральным подрядчиком ОАО "Калугатрансмост" выполнены работы по разбоке конструкций старого моста; устройству дорог из сборных ж/б плит (415п/м); устройству ж/б свай, монолитных опор; монтажу балок пролетного строения; устройству карнизных блоков, сопряжения, деформационных швов</t>
  </si>
  <si>
    <t>1.2. Реконструкция автомобильной дороги "Медынь-Верея" с мостом через р. Лужу в Медынском районе Калужской области. 1 этап.  Мостовой переход через р. Лужу</t>
  </si>
  <si>
    <t>Генеральным подрядчиком ОАО "Калугатрансмост" выполнены работы по устройству земполотна, дорожной одежды, освещения, перильного ограждения, водопропускных труб; переустройству линий связи, линий эл.передач, газопровода низкого давления</t>
  </si>
  <si>
    <t>1.3. Реконструкция автомобильной дороги Мятлево-Городенки в Износковском районе</t>
  </si>
  <si>
    <t>1.4. Строительство автодороги "М-3 "Украина км 106+000 - г. Обнинск (южный подъезд к г. Обнинску)</t>
  </si>
  <si>
    <t xml:space="preserve">1.5. Строительство автодороги г. Обнинск - "Лапшинка-Кабицино" </t>
  </si>
  <si>
    <t xml:space="preserve">1.6. Реконструкция автодороги "Лапшинка-Кабицино" от д. Кабицино до Московского большого кольца </t>
  </si>
  <si>
    <t>1.7. Реконструкция автодороги Вязьма-Калуга  с км 155+152 по км 159+877 с обходом площадки индустриального парка "Росва"</t>
  </si>
  <si>
    <t>Объект введен в эксплуатацию. Генеральным подрядчиком ЗАО "ДСУ-1" выполнены работы по разбоке существующего покрытия из асфальтобетона, снятию растительного слоя, планировке откосов, насыпи и присыпных обочин, устройству основания из щебня и установке временных дорожных знаков. Произведено устройство дорожной одежды из ЩМА (28,8 тыс.м2), устройство а/б покрытия тротуаров (1,5 тыс.м2) и бортовых камней, присоединение к эл.сетям, установка 65 дорожных знаков</t>
  </si>
  <si>
    <t>2.1. Ремонт и капитальный ремонт автодорог общего пользования регионального и межмуниципального значения и мостовых перходов и иных искусственных сооружений</t>
  </si>
  <si>
    <t>Ведется капитальный ремонт на а/дорогах: Медынь-Верея в Медынском районе; Козельск-Ульяново-Дудоровский-Хвастовичи; дороги от дамбы до остановки ДОЛ "Сокол". Выполнен и оплачен ремонт автодорог: "Белоусово-Высокиничи-Серпухов"-Трубино, "Белоусово-Высокиничи-Серпухов", Жуков-мкр.Протва  в Жуковском районе; А101 "Москва-Малоярославец-Рославль"-Дороховая-Износки в Износковском районе; "Оптина Пустынь-Нижние Прыски"-Сосенский-Шепелево, Козельск-Ульяново-Дудоровский-Хвастовичи, Козельск-Кудринская в Козельском районе, начаты работы на других дорогах. Ведется капитальный ремонт и ремонт исскуственных сооружений.</t>
  </si>
  <si>
    <t>Построено 35 объектов газификации протяженностью 107,3 км на загрязненных территориях области в  Жиздринском, Хвастовичском, Куйбышевском,Ульяновском, Козельском, Людиновском,Кировском,Мещовском районах, в том числе 8 котельных.</t>
  </si>
  <si>
    <t>2.2. Проведение работ по содержанию автодорог общего пользования регионального и межмуниципального значения и искусственных дорожных сооружений</t>
  </si>
  <si>
    <t>Оплата работ по зимнему содержанию (противогололедные мероприятия с применением песка, песко-гравийной смеси, чистых хлоридов; уборка снежных валов, очистка павильонов и  труб), летнему содержанию (ямочный ремонт, механизированная очистка покрытия, окашивание травы, уборка мусора с элементов дороги, очистка автобусных остановок и контейнерных площадок, покраска автопавильонов, замена щитков и окраска стоек дорожных знаков)  и оплата работ, выполненных в предыдущие годы в сумме 75 552,9 тыс.руб.</t>
  </si>
  <si>
    <t>2.3. Ремонт и капитальный ремонт дорожной и уличной сети муниципальных образований Калужской области</t>
  </si>
  <si>
    <t>2.4. Строительство, реконструкция и капитальный ремонт автомобильных дорог, соединяющих сельские населенные пункты</t>
  </si>
  <si>
    <t>Федеральная целевая программа "Развитие транспортной системы России (2010-2015 годы)" подпрограмма "Автомобильные дороги"</t>
  </si>
  <si>
    <t>Новые подходы у лечению онкологических заболеваний на основе фундаментальных знаний о биологии нормальных и опухолевых стволовых клеток</t>
  </si>
  <si>
    <t>Разработка экспериментального образца набора реагентов на основе генераторного радионуклида Re188 и петафосфоновой кислоты (ПФК) и получение на его основн радиофармпрепарата (РФП) для радионуклидной терапии костных метастазов. Для выбора оптимального состава набора реагентов были изучены закономерности образования комплексного соединения  Re188 с ПФК в зависимости от режимов проведения реакции. Были исследованы влияние температуры и кислотности реакционной смеси, концентрации Sn2+  и стабильного рения на процесс образования комплекса Re188-ПФК. На основе данных изучения закономерностей образования комплексного соединения Re188 с пФК разработан и получен экспериментальный образец набора реагентов "ПФК" и РФП "Re-ПФК". Результаты изучения распределения "Re188-ПФК" в организме лабораторных животных показали, что РФП обладает высокой тропностью к костной ткани, что подтверждается коэффициентами дифференциального уровня накопления препарата в костях.</t>
  </si>
  <si>
    <t>Проведен анализ научно-технической литературы и других материалов по теме проекта, выбор и обоснование принятого направления исследований и способов решения поставленных задач.</t>
  </si>
  <si>
    <t>Министерство образования и науки Российской Федерации</t>
  </si>
  <si>
    <t>Установка системы видеонаблюдения в экспозиции  ГУК "Калужский областной краеведческий музей"</t>
  </si>
  <si>
    <t xml:space="preserve">Государственна программа развития сельского хозяйства и регулирования рынков сельскохозяйственной продукции, сырья и продовольствия 2008-2012 годы </t>
  </si>
  <si>
    <t>Федеральная целевая программа развития образования на 2006-2010 годы</t>
  </si>
  <si>
    <t>Выполнение работ по капитальному строительству учебно-лабораторного корпуса факультета естественных наук</t>
  </si>
  <si>
    <t>Выполнены строительно-монтажные работы по прокладке технологических трубопроводов, сетей М-1, поставка на объект машин и оборудования, демонтаж железобетонных конструкций на производственном корпусе, блоке емкостей монтаж свай и арматуры на третичных отстойниках и биореакторах, монтаж третичных отстойников. Закончено строительство цеха механического обезвоживания осадков.</t>
  </si>
  <si>
    <t>Разработана проектная документация</t>
  </si>
  <si>
    <t>Проведены ремонтно-реставрационные работы: устройство стропильных конструкций, обрешетки и покрытия крыш; по фасадам – реставрация и воссоздание штукатурки стен, карнизов, верхней чаши колонн, пилястр, реставрация лицевой поверхности кирпичной кладки; разборка кладки стен; по внутренним помещениям – реставрация и воссоздание штукатурки сводов, арок, стен, подготовка оштукатуренной поверхности под покраску; изготовление и установка дверных коробок и дверных полотен.</t>
  </si>
  <si>
    <t>Проведены противоаварийные и ремонтно-реставрационные работы по покрытию площадок крылец, укреплению кирпичной кладки металлическими балками, замене деревянной обшивки, антисептированию и огнезащите деревянных конструкций подшивки, штукатурке, бетонному основанию портиков, устройству оконных свесов, водосточных труб, колен, отливов, воронок, устройству отмостки.</t>
  </si>
  <si>
    <t>Проведены ремонтно-реставрационные работы по фасадам колокольни.</t>
  </si>
  <si>
    <t xml:space="preserve">Федеральна целевая программа "Комплексные меры противодействия злоупотреблению наркотиками и их незаконному обороту на 2005-2009 годы" </t>
  </si>
  <si>
    <t>Проведены первоочередные противоаварийные ремонтно-реставрационные работы по фасадам, крыше и кровле.</t>
  </si>
  <si>
    <t>приобретение информационно-справочных кисков для судов</t>
  </si>
  <si>
    <t>Подпрограмма "Психические расстройства"</t>
  </si>
  <si>
    <t>Изготовление комплекта микрофильмов из фонда ГУК "Калужская областная научная библиотека им. В.Г. Белинского" в объеме 5405 кадров и изготовление цифровых копий микрофильмов в объеме 6590 кадров в целях сохранения интеллектуального содержания документов, относящихся к культурному достоянию региона.</t>
  </si>
  <si>
    <t>Монтаж и наладка системы ОПС в южном флигеле музея. Монтаж системы освещения двора и фасада здания - за счет средств федерального бюджета. Монтаж  ОПС в северном флигеле,  системы внешнего видеонаблюдения, системы дымоотвода. Закупка оборудования для системы видеонаблюдения. Установка металлических решоток и дверей. Закупка оборудования для освещения двора и фасадов - за счет средств областного бюджета.</t>
  </si>
  <si>
    <t>Произведены строительно-монтажные работы с оборудованием исполнителя на сумму 227,5 тыс. руб. Оборудование: устройства видеоконтрольные (монитор, видеокамера) 19 шт., пульты видеоэффектов (с регистраторами и видеосерверами) 2 шт., 16-канальн. DVR 1 шт., 8-канальный DVR 1 шт., монитор 22 дюйма разрешение 1680х1050 1 шт., монитор 19 дюймов разрешение 1280х1024 1 шт., цветные видеокамеры с вариофокальным объективом 17 шт.</t>
  </si>
  <si>
    <t xml:space="preserve">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 и на период до 2013 года» </t>
  </si>
  <si>
    <t>Федеральная целевая программа "Развитие судебной системы России на 2007-2012 годы"</t>
  </si>
  <si>
    <t>Укрепление матеиально-технической базы  Государственной противопожарной службы Калужской области</t>
  </si>
  <si>
    <t>Реконструировано 72,58 пог. метров мостовых сооружений автодороги "Белоусово-Высокиничи -Серпухов" на участке от д. Стрелковка км 12+194 до границы Московской области км 45+445 в Жуковском районе Калужской области (реконструкция мостов через ручей, р. Аложа,  р. Боровна), реконструировано 1,187 км. автодороги и 77,26 пог. метров мостовых сооружений автомобильной дороги "Медынь-Верея" с мостом через р. Лужу в Медынском районе Калужской области, выполнены работы по реконструкции 2,625 км автомобильной дороги  Вязьма-Калуга  с км 155+152 по км 159+877 с обходом площадки индустриального парка "Росва". В кассовое исполнение включены объемы неиспользованного бюджетного кредита 2009 года</t>
  </si>
  <si>
    <t xml:space="preserve">Обустройство автодорог общего пользования регионального и межмуниципального значения и мостовых перходов и иных искусственных сооружений </t>
  </si>
  <si>
    <t xml:space="preserve">Ремонт и капитальный ремонт автодорог общего пользования </t>
  </si>
  <si>
    <t xml:space="preserve">Строительство, реконструкция автодорог общего пользования </t>
  </si>
  <si>
    <t>Оплачены работы по содержанию 4571,113 км автодорог и 18 964,045 пог. метров искусственных сооружений: по зимнему содержанию (противогололедные мероприятия с применением песка, песко-гравийной смеси, чистых хлоридов; уборка снежных валов, очистка павильонов и  труб) и  летнему содержанию (ямочный ремонт, механизированная очистка покрытия, окашивание травы, уборка мусора с элементов дороги, очистка автобусных остановок и контейнерных площадок, покраска автопавильонов, замена щитков и окраска стоек дорожных знаков). Кроме того оплачены работы по содержанию освещения, безопасности дорожного движения, обследованию и паспортизации моста, оформлению права собственности Калужской области на а/дороги и сооружения на них, разработке схем дислокации дорожных знаков, разметки, проекта организации дорожного движения.  </t>
  </si>
  <si>
    <t xml:space="preserve">Содержание автодорог общего пользования </t>
  </si>
  <si>
    <t>Отремонтировано 147,278 км автомобильных дорог и 34,18 пог. метров искусственных сооружений, в т.ч.: Медынь-Верея в Медынском районе; Козельск-Ульяново-Дудоровский-Хвастовичи; дороги от дамбы до остановки ДОЛ "Сокол". Выполнен и оплачен ремонт автодорог: "Белоусово-Высокиничи-Серпухов"-Трубино, "Белоусово-Высокиничи-Серпухов", Жуков-мкр.Протва  в Жуковском районе; А101 "Москва-Малоярославец-Рославль"-Дороховая-Износки в Износковском районе; "Оптина Пустынь-Нижние Прыски"-Сосенский-Шепелево, Козельск-Ульяново-Дудоровский-Хвастовичи, Козельск-Кудринская в Козельском районе. В областной бюджет включены объемы бюджетного кредита на 2010 год</t>
  </si>
  <si>
    <t>Бюджеты МО</t>
  </si>
  <si>
    <t>БЕЗОПАСНОСТЬ</t>
  </si>
  <si>
    <t>Проведена модернизация ЛВС; приобретена лицензия на использование программного обеспечения для ЭВМ; приобретено сетевое оборудование для развития вычислительной и сетевой инфраструктур; приобретен сервер для развития вычислительной и сетевой инфраструктур; приобретен источник бесперебойного питания АРС 5000 ВА; приобретены IP – телефоны, произведена реконструкция системы гарантированного электроснабжения сегментов СКС ; произведена модернизация сегмента СКС; произведено подключение и настройка сетевого и серверного оборудования ЛВС</t>
  </si>
  <si>
    <t>МЕДИЦИНСКАЯ ПРОМЫШЛЕННОСТЬ</t>
  </si>
  <si>
    <t>Непрограммная часть</t>
  </si>
  <si>
    <t>Федеральное медико-биологического агентство</t>
  </si>
  <si>
    <t>Проектирование и строительство лаборатории ФГУП "Завод медицинских радиоактивных препаратов". г.Обнинск, общей площадью 2100 кв в целях обеспечения выпуска Мо/Тс-99m генераторов для радионуклидной диагностики, в том числе проектные и изыскательские работы  .</t>
  </si>
  <si>
    <t xml:space="preserve">Государственная корпорация Фонд содействия реформированию жилищно-коммунального хозяйства </t>
  </si>
  <si>
    <t>Министерство по делам семьи, демографической и социальной политике Российской Федерации, Минобороны России</t>
  </si>
  <si>
    <t xml:space="preserve">Обеспечение жильем ветеранов </t>
  </si>
  <si>
    <t xml:space="preserve">Построены и переданы в собственность ветеранам 201 однокомнатная квартира </t>
  </si>
  <si>
    <t>Обеспечение мероприятий по капитальному ремонту многоквартирных домов</t>
  </si>
  <si>
    <t>Выдано 50 государственных жилищных сертификатов, реализованы 39 из них: военнослужащие запаса – запланировано 18 (факт 10); гражданам, принимавшим участие в ликвидации последствий радиационных аварий – 10 (факт 7); вынужденные переселенцы и признанные таковыми – 21 (факт 21); переселенцы с Крайнего севера – 1 (факт 1);</t>
  </si>
  <si>
    <t>Обеспечение жильем северян, военнослужащих, уволенных в запас, ликвидаторов, беженцев, переселенцев</t>
  </si>
  <si>
    <t>Генеральная прокуратура Российской Федерации</t>
  </si>
  <si>
    <t>Строительство опытно-демонстрационного образца реактора на быстрых нейронах со свинцово-висмутовым теплоносителем, включая проектные и изыскательские работы</t>
  </si>
  <si>
    <t>Здание спортивного комплекса в г.Козельске  введено в эксплуатацию</t>
  </si>
  <si>
    <t>Проведены работы по организации ранней диагностики и лечения лиц из групп повышенного радиационного риска в рамках амбулаторно-поликлинической медицинской помощи на базе ФГБУ МРНЦ Минздравсоцразвития России. Подготовлены рекомендации по улучшению профилактики, диагностики и лечения заболеваний, проведению защитных мероприятий, а также совершенствованию системы оказания медицинской помощи гражданам России, подвергшимся радиационному воздействию для специалистов первичного звена и организаторов здравоохранения, их осуществлена их публикация в бюллетене «Радиация и риск». Осуществлен выпуск бюллетеней НРЭР "Радиация и риск" и проведена рассылка по списку заинтересованным организациям и ведомствам для использования в практической работе. Проведены работы по развитию и поддержке Интернет сайта НРЭР, содержащего актуальную информацию о состоянии баз данных и результатов анализа информации регистра. Подготовлены презентационные материалы в форме информационного буклета и слайд-шоу.</t>
  </si>
  <si>
    <t>Организованы в каждом субъекте Российской Федерации и соответствующих ведомствах, включенных в систему НРЭР, сбор, верификация (включая проведение медицинской экспертизы) и заполнение первичных документов НРЭР (регистрационных карт, кодировочных и дозиметрических талонов, карт причин смерти, регистрационных карт онкологического заболевания и др.) на лиц, подлежащих учету в НРЭР. Выполнено сопровождение и пополнение баз данных районного, областного и регионального уровней персональной медико-дозиметрической информацией из заполненных первичных документов НРЭР посредством ввода данных, проведения автоматизированного контроля и загрузки корректной информации в базы данных областных отделений, региональных центров и ведомственных регистров НРЭР. Проведены работы по совершенствованию и развитию программно-математического комплекса всех уровней НРЭР, включая систему управления базами данных НРЭР; подсистему ввода, контроля и корректировки данных; подсистему автоматизации верификационных процедур; информационно-аналитический комплекс государственного уровня НРЭР.</t>
  </si>
  <si>
    <t xml:space="preserve">Продолжено развитие технической и компьютерной базы всех уровней НРЭР, а также совершенствование средств информационного обмена между организациями, ответственными за ведение регионального уровня НРЭР и головной организацией по ведению НРЭР (ФГБУ МРНЦ Минздравсоцразвития России). Сформировано актуальное состояние НРЭР – по состоянию на 20.11.2010 г. на государственном и областном уровнях ведения регистра зарегистрировано 1 115 979 граждан России, подвергшихся радиационному воздействию, что составляет 56,5% от общего числа подвергшихся радиационному воздействию граждан. За отчетный период в НРЭР дополнительно включены данные на 201 787 человек. Сформирована актуальная база данных государственного уровня НРЭР. </t>
  </si>
  <si>
    <t>Разработка рекомендаций по комплексному мониторингу состояния здоровья участников ликвидации последствий аварии на ЧАЭС, входящих в группы радиационного риска, их детей, на основе анализа данных Национального радиационно-эпидемиологического регистра (НРЭР).</t>
  </si>
  <si>
    <t>Сформирована когорта наблюдения детей ликвидаторов
• проведено выделение исследуемой когорты наблюдения из базы данных государственного уровня НРЭР для последующего комплексного мониторинга состояния здоровья детей ликвидаторов, входящих в группы радиационного риска. 
• Проведены контроль, выборочная верификация и формирование базы данных по когорте наблюдения детей ликвидаторов</t>
  </si>
  <si>
    <t>Создание высокоэффективных радиофармпрепаратов на основе фосфорорганических соединений и генераторных альфа-, бета-излучающих радионуклидов для лечения костных метастазов при онкологических заболеваниях</t>
  </si>
  <si>
    <t>Организационно-техническое обеспечение проведения Международной конференции с элементами научной школы для молодежи "Проблемы фундаментальной и прикладной радиобиологии".</t>
  </si>
  <si>
    <t>Организована и проведена Х Международная конференция с элементами научной школы для молодежи "Проблемы фундаментальной и прикладной радиобиологии".</t>
  </si>
  <si>
    <t>Обеспечение деятельности Национального радиационно-эпидемиологического регистра.</t>
  </si>
  <si>
    <t>Выплачены субсидии за приобретение племенных животных и содержание маточного поголовья скота. За счет средств областного бюджета выплачены субсидии на компенсацию части затрат на приобретение элитных семян сельскохозяйственных культур и закладку многолетних насаждений.</t>
  </si>
  <si>
    <t>Итоги финансирования мероприятий федеральных целевых программ на территории Калужской области в 2010 году</t>
  </si>
  <si>
    <t xml:space="preserve">Формирование регионального сегмента государственной системы информационного обеспечения в сфере сельского хозяйства приобретена компьютерная техника для муниципальных районов.   </t>
  </si>
  <si>
    <t>Министерство сельского хозяйства Российской Федерации</t>
  </si>
  <si>
    <t>Министерство сельского хозяйства  Российской Федерации</t>
  </si>
  <si>
    <t>ФГУП "Медицинский радиологический научный центр РАМН", г.Обнинск</t>
  </si>
  <si>
    <t>Подпрограмма «Выполнение государственных обязательств по обеспечению жильем категорий граждан, установленных федеральным законодательством»</t>
  </si>
  <si>
    <t>Строительство здания Арбитражного суда Калужской области, г.калуга, ул. Достоевского, 48</t>
  </si>
  <si>
    <t xml:space="preserve">Реконструкция здания единых помещений камерного типа  ФБУ ИК-2 УФСИН России по Калужской области п.Товарково Калужской области; Строительство режимного корпус для несовершеннолетних ФБУ ИЗ-40/1 УФСИН России по Калужской области г.Калуге; Авторский надзор за реконструкцией здания единых помещений камерного типа ФБУ ИК-2 УФСИН России по Калужской области п.Товарково Калужской области; Авторский надзор за строительством режимного корпуса для несовершеннолетних  ФБУ ИЗ-40/1 УФСИН России по Калужской области г. Калуга. Услуги по технологическому присоединению к электросетям города режимного корпуса для несовершеннолетних ФБУ ИЗ-40/1 УФСИН России по Калужской области, г.Калуга </t>
  </si>
  <si>
    <t xml:space="preserve">ФГУП Медицинский радиологический научный центр РАМН, г.Обнинск </t>
  </si>
  <si>
    <t>Наименование: разлела,  федеральной целевой программы (ФЦП),  подпрограммы (направления), заказчика ФЦП, объекта, мероприятия</t>
  </si>
  <si>
    <t>Реконструкция мелиоративных систем на территории Калужской области</t>
  </si>
  <si>
    <t>Министерство промышленности и торговли  Российской Федерации</t>
  </si>
  <si>
    <t>Министерство промышленности и торговли Российской Федерации</t>
  </si>
  <si>
    <t xml:space="preserve">Подпрограмма "Сахарный диабет" </t>
  </si>
  <si>
    <t>Подпрограмма "Вич-инфекция"</t>
  </si>
  <si>
    <t>Подпрограмма "Инфекции, передаваемые половым путем"</t>
  </si>
  <si>
    <t>Подпрограмма "Здоровое поколение"</t>
  </si>
  <si>
    <t>УВД по Калужской области</t>
  </si>
  <si>
    <t>Подпрограмма "Онкология"</t>
  </si>
  <si>
    <t>Подпрограмма «Туберкулёз»</t>
  </si>
  <si>
    <t>тыс. рублей</t>
  </si>
  <si>
    <t>Профи-нансировано</t>
  </si>
  <si>
    <t>в % к преду-смотренному на год</t>
  </si>
  <si>
    <t>Создание общих условий функционирования сельского хозяйства</t>
  </si>
  <si>
    <t xml:space="preserve">Управление судебного департамента в Калужской области    </t>
  </si>
  <si>
    <t>Судебный департамент при Верховном Суде Российской Федерации</t>
  </si>
  <si>
    <t>Развитие приоритетных подотраслей сельского хозяйства</t>
  </si>
  <si>
    <t>Достижение финансовой устойчивости сельского хозяйства</t>
  </si>
  <si>
    <t>Федеральная целевая  программа  "Научные и научно-педагогические кадры инновационной России"на 2009 - 2013 годы</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</si>
  <si>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</si>
  <si>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 xml:space="preserve">Федеральная целевая программа "Предупреждение и борьба с социально значимыми заболеваниями в РФ (2007-2011 годы)" </t>
  </si>
  <si>
    <t>Расширение и реконструкция очистных сооружений канализации г.Обнинска</t>
  </si>
  <si>
    <t>КУЛЬТУРА</t>
  </si>
  <si>
    <t>Министерство культуры Российской Федерации</t>
  </si>
  <si>
    <t>Федеральная целевая программа "Культура России (2006-2011 годы)"</t>
  </si>
  <si>
    <t>Храм в честь Казанской Иконы Пресвятой Богородицы. Производство ремонтно-реставрационных работ (Архиерейское подворье - храм в честь Казанской иконы Божей матери)</t>
  </si>
  <si>
    <t>Создание страхового и ресурсного фонда ГУК «Калужская областная научная библиотека им. В.Г. Белинского»</t>
  </si>
  <si>
    <t>Возмещены процентные ставки по кредитам, полученным сельхозтоваропроизводителями области в Российских кредитных организациях, на развитие сельского хозяйства. Выплачены субсидии по процентным ставкам по привлеченным займам, полученным в сельскохозяйственных кредитных кооперативах на развитие малых форм хозяйствования. Произведена компенсация части затрат по страхованию урожая сельскохозяйственных культур и многолетних насаждений.</t>
  </si>
  <si>
    <t xml:space="preserve">Субсидии на улучшение жилищных условий граждан, проживающих в сельской местности </t>
  </si>
  <si>
    <t>Строительство объектов газоснабжения в сельской местности</t>
  </si>
  <si>
    <t>Реконструкции и строительство систем водоснабжения в сельской местности</t>
  </si>
  <si>
    <t>в % к преду-смотренному          на год</t>
  </si>
  <si>
    <t xml:space="preserve">Территориальный орган Федеральной службы государственной статистики по Калужской области, г.Калуга, ул.Марата, д.7 </t>
  </si>
  <si>
    <t xml:space="preserve">ФГУП "Обнинское научно-производственное предприятие "Технология", г.Обнинск </t>
  </si>
  <si>
    <t>в том числе:</t>
  </si>
  <si>
    <t>ПРОГРАММНАЯ ЧАСТЬ</t>
  </si>
  <si>
    <t>Федеральный бюджет</t>
  </si>
  <si>
    <t xml:space="preserve">лимит </t>
  </si>
  <si>
    <t>Областной бюджет</t>
  </si>
  <si>
    <t>Всего</t>
  </si>
  <si>
    <t>ЗДРАВООХРАНЕНИЕ</t>
  </si>
  <si>
    <t>Федеральное агентство по здравоохранению и социальному развитию</t>
  </si>
  <si>
    <t>Российская академия медицинских наук</t>
  </si>
  <si>
    <t>ОБРАЗОВАНИЕ</t>
  </si>
  <si>
    <t>ЦЕНТРАЛЬНЫЕ ОРГАНИЗАЦИИ</t>
  </si>
  <si>
    <t>Федеральная целевая программа "Преодоление последствий радиационных аварий на период до 2010 года"</t>
  </si>
  <si>
    <t>ДОРОЖНОЕ ХОЗЯЙСТВО</t>
  </si>
  <si>
    <t>Федеральное дорожное агентство</t>
  </si>
  <si>
    <t>АГРОПРОМЫШЛЕННЫЙ  КОМПЛЕКС</t>
  </si>
  <si>
    <t>Федеральное агентство  по физической культуре и спорту</t>
  </si>
  <si>
    <t>областная</t>
  </si>
  <si>
    <t>Форма собствен-ности</t>
  </si>
  <si>
    <t>муници-пальная</t>
  </si>
  <si>
    <t>федераль-ная</t>
  </si>
  <si>
    <t>Подпрограмма "Модернизация объектов  коммунальной инфраструктуры"</t>
  </si>
  <si>
    <t>Федеральная целевая программа "Развитие физической культуры и спорта в Российской Федерации на 2006-2015 годы"</t>
  </si>
  <si>
    <t>Прочие источники</t>
  </si>
  <si>
    <t>Федеральная целевая программа "Дети России" на 2007-2010 годы</t>
  </si>
  <si>
    <t>Подпрограмма "Дети и семья"</t>
  </si>
  <si>
    <t>Федеральная целевая программа "Развитие государственной статистики России в 2007-2011 годах"</t>
  </si>
  <si>
    <t>Федеральная служба государственной статистики</t>
  </si>
  <si>
    <t>Федеральная целевая программа "Развитие гражданской авиационной техники России на 2002-2010 годы и на период до 2015 года"</t>
  </si>
  <si>
    <t>Федеральная целевая программа "Социальное развитие села до 2012 года"</t>
  </si>
  <si>
    <t xml:space="preserve">Федеральна целевая программа "Пожарная безопасность в Российской Федерации на 2008 - 2012 годы"
</t>
  </si>
  <si>
    <t>Федеральная целевая программа "Национальная технологическая база" на 2007 - 2011 годы</t>
  </si>
  <si>
    <t>Подпрограмма "Обеспечение жильем молодых семей"</t>
  </si>
  <si>
    <t>Подпрограмма "Вакцинопрофилактика"</t>
  </si>
  <si>
    <t>Федеральная целевая программа "Развитие оборонно-промышленного комплекса Российской Федерации на 2007-2010 годы и на период до 2015 года"</t>
  </si>
  <si>
    <t xml:space="preserve">федераль-ная </t>
  </si>
  <si>
    <t>Федеральная служба исполнения наказаний</t>
  </si>
  <si>
    <t>Федеральная целевая программа "Развитие уголовно-исполнительной системы (2007-2016 годы)"</t>
  </si>
  <si>
    <t>Министерство обороны Российской Федерации</t>
  </si>
  <si>
    <t>Министерство внутренних дел Российской Федерации</t>
  </si>
  <si>
    <t>Федеральная целевая программа "Жилище" на 2002-2010 годы (второй этап)</t>
  </si>
  <si>
    <t>Высший Арбитражный Суд Российской Федерации</t>
  </si>
  <si>
    <t xml:space="preserve">Управление Федеральной службы исполнения наказаний по Калужской области </t>
  </si>
  <si>
    <t xml:space="preserve">ФГУП "Сосенский приборостроительный завод", г.Сосенский </t>
  </si>
  <si>
    <t>Федеральный бюджет - приобретение автомобильной и специальной пожарной техники: 2 ед. КАМАЗ АЦ-40-3,2/40/4, 1 ед. цистерна АЦ-2,0-40/2 (ISUZU), 1 ед. автомобиль легковой «Fiat Albeia». Областной бюджет -  Главное управлениее МЧС России по Калужской области:  проведены проектно-изыскательские работы капитальному ремонту пожарного депо № 36 п. Мятлево Износковского района. Приобретены дыхательные аппараты на сжатом воздухе, компрессоры воздушные, 2 автоцистерны АЦ-40(433104).
Министерство по делам семьи, демографической и социальной политике Калужской области: проведен  монтаж и обслуживание систем автоматической пожарной сигнализации и оповещения людей о пожаре в  следующих учреждениях:  СПУ "Калужский реабилитационно-образовательный комплекс", ГУ "Полотняно-Заводской детский дом-интернат для умственно отсталых детей", ГСУ СО "Дом-интернат ля престарелых и инвалидов "Двуречье",ГСУ СО "Русинский психоневрологический интернат". Проведены плановые испытания, ремонт и обслуживания электрооборудования  в  следующих учреждениях: СПУ "Калужский реабилитационно-образовательный комплекс", ГУ "Полотняно-Заводской детский дом-интернат для умственно отсталых детей", ГСУ СО " Калужский дом-интернат ля престарелых и инвалидов", ГСУ СО "Русинский психоневрологический интернат", ГСУ СО "Медынский психоневрологический интернат". ГСУ СО "Дом-интернат для престарелых и инвалидов "Двуречье". Обеспечены  средствами пожаротушения, индивидуальной защиты органов дыхания  следующие  учреждения:  СПУ "Калужский реабилитационно-образовательный комплекс", ГУ "Полотняно-Заводской детский дом-интернат для умственно отсталых детей", ГСУ СО " Новослободский  дом-интернат ля престарелых и инвалидов ",ГСУ СО "Русинский психоневрологический интернат", ГСУ СО "Медынский психоневрологический интернат". ГСУ СО "Жиздринский психоневрологический интернат", ГУ "Калужский социально-реабилитационный центр для несовершеннолетних "Муромцево",ГУ "Калужский социально-реабилитационный центр для несовершеннолетних "Витязь". Проведена огнезащитная обработка сгораемых конструкций, очистка дымоходов, ремонт источников противопожарного водоснабжения в следующих учреждениях:СПУ "Калужский реабилитационно-образовательный комплекс",, ГСУ СО " Дом-интернат ля престарелых и инвалидов "Двуречье ",ГСУ СО "Русинский психоневрологический интернат", ГУ "Калужский социально-реабилитационный центр для несовершеннолетних "Детство",ГУ "Калужский социально-реабилитационный центр для несовершеннолетних "Витязь".
Министерство здравоохранения Калужской области: произведен монтаж и ремонт АПС в двенадцати медицинских учреждениях, 16 учреждений приобрели средства пожаротушения и индивидуальной защиты органов дыхания, в 12-ти учреждениях произведен замер сопротивления изоляции проводов, ремонт электрооборудования,  замена электропроводки, произведены огнезащитная  обработка деревянных конструкций, ремонт пожарных кранов, проверка и очистка дымовых вентиляционных каналов, ремонт противопожарного водопровода в 10-ти учреждениях</t>
  </si>
  <si>
    <t xml:space="preserve">Из федеральных средств: Реконструкция межхозяйственной осушительной сети у д.Покровское (пойма №2) Перемышльский район, выполнены землянные работы в объеме 4000 м3., ремонт ГТС - 1 шт., строительство ГТС - 1 шт. Из средств областного бюджета и прочих источников: Строительство оросительной системы в ЗАО "Дзержинск-Инвест" Дзержинского района, завершено строительство пруда. </t>
  </si>
  <si>
    <t>из них: молодых семей и молодых специалистов</t>
  </si>
  <si>
    <t>ЖИЛИЩНО-КОММУНАЛЬНОЕ ХОЗЯЙСТВО</t>
  </si>
  <si>
    <t>Обеспечение жильем граждан, переселяющихся из аварийного жилья</t>
  </si>
  <si>
    <t>Количество приобретенных жилых помещений, квартир  - 338, общей площадью 15 тыс.кв.метров</t>
  </si>
  <si>
    <t xml:space="preserve"> Капитальный ремонт 500 многоквартирных домов общей площадью свыше 1 млн. 218,1 тыс. кв. м расположенных на территории 19 муниципальных образований Калужской области, в том числе 220 домов, расположенных в г.Калуге. Это, в свою очередь, позволит улучшить жилищные условия 51,8 тысячи жителей Калужской области</t>
  </si>
  <si>
    <t>МАШИНОСТРОЕНИЕ  (Авиационная промышленность)</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</si>
</sst>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0.000"/>
    <numFmt numFmtId="169" formatCode="0.000000"/>
    <numFmt numFmtId="170" formatCode="0.00000"/>
    <numFmt numFmtId="171" formatCode="0.0000"/>
    <numFmt numFmtId="172" formatCode="[$€-2]\ ###,000_);[Red]\([$€-2]\ ###,000\)"/>
    <numFmt numFmtId="173" formatCode="#,##0.000"/>
    <numFmt numFmtId="174" formatCode="#,##0.0"/>
  </numFmts>
  <fonts count="51">
    <font>
      <sz val="10"/>
      <name val="Arial Cyr"/>
      <family val="0"/>
    </font>
    <font>
      <u val="single"/>
      <sz val="10"/>
      <color indexed="12"/>
      <name val="Arial Cyr"/>
      <family val="0"/>
    </font>
    <font>
      <u val="single"/>
      <sz val="10"/>
      <color indexed="36"/>
      <name val="Arial Cyr"/>
      <family val="0"/>
    </font>
    <font>
      <i/>
      <sz val="10"/>
      <name val="Times New Roman"/>
      <family val="1"/>
    </font>
    <font>
      <b/>
      <sz val="10"/>
      <name val="Times New Roman"/>
      <family val="1"/>
    </font>
    <font>
      <sz val="10"/>
      <name val="Times New Roman"/>
      <family val="1"/>
    </font>
    <font>
      <b/>
      <i/>
      <sz val="10"/>
      <name val="Times New Roman"/>
      <family val="1"/>
    </font>
    <font>
      <sz val="12"/>
      <name val="Times New Roman"/>
      <family val="1"/>
    </font>
    <font>
      <b/>
      <i/>
      <sz val="10"/>
      <color indexed="14"/>
      <name val="Times New Roman"/>
      <family val="1"/>
    </font>
    <font>
      <sz val="13"/>
      <name val="Times New Roman"/>
      <family val="1"/>
    </font>
    <font>
      <sz val="14"/>
      <name val="Times New Roman"/>
      <family val="1"/>
    </font>
    <font>
      <sz val="11"/>
      <name val="Times New Roman"/>
      <family val="1"/>
    </font>
    <font>
      <b/>
      <sz val="11"/>
      <name val="Times New Roman"/>
      <family val="1"/>
    </font>
    <font>
      <b/>
      <sz val="9"/>
      <name val="Times New Roman"/>
      <family val="1"/>
    </font>
    <font>
      <sz val="9"/>
      <name val="Times New Roman"/>
      <family val="1"/>
    </font>
    <font>
      <b/>
      <sz val="12"/>
      <name val="Times New Roman"/>
      <family val="1"/>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4">
    <xf numFmtId="0" fontId="0" fillId="0" borderId="0" xfId="0" applyAlignment="1">
      <alignment/>
    </xf>
    <xf numFmtId="0" fontId="5" fillId="0" borderId="0" xfId="0" applyFont="1" applyFill="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7" fillId="0" borderId="0" xfId="0" applyFont="1" applyFill="1" applyAlignment="1">
      <alignment horizontal="left" vertical="top" wrapText="1"/>
    </xf>
    <xf numFmtId="0" fontId="10" fillId="0" borderId="0" xfId="0" applyFont="1" applyFill="1" applyAlignment="1">
      <alignment/>
    </xf>
    <xf numFmtId="0" fontId="10" fillId="0" borderId="0" xfId="0" applyFont="1" applyFill="1" applyAlignment="1">
      <alignment horizontal="center" vertical="center"/>
    </xf>
    <xf numFmtId="0" fontId="0" fillId="0" borderId="0" xfId="0" applyFill="1" applyAlignment="1">
      <alignment/>
    </xf>
    <xf numFmtId="0" fontId="0" fillId="0" borderId="0" xfId="0" applyFill="1" applyBorder="1" applyAlignment="1">
      <alignment/>
    </xf>
    <xf numFmtId="49" fontId="11" fillId="0" borderId="0" xfId="0" applyNumberFormat="1" applyFont="1" applyFill="1" applyBorder="1" applyAlignment="1">
      <alignment horizontal="left" vertical="top" wrapText="1"/>
    </xf>
    <xf numFmtId="49" fontId="12" fillId="0" borderId="0" xfId="0" applyNumberFormat="1" applyFont="1" applyFill="1" applyBorder="1" applyAlignment="1">
      <alignment horizontal="center" vertical="top" wrapText="1"/>
    </xf>
    <xf numFmtId="49" fontId="12"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center" vertical="top" wrapText="1"/>
    </xf>
    <xf numFmtId="0" fontId="14" fillId="33" borderId="0" xfId="0" applyFont="1" applyFill="1" applyBorder="1" applyAlignment="1">
      <alignment horizontal="center" textRotation="90" wrapText="1"/>
    </xf>
    <xf numFmtId="164" fontId="14" fillId="34" borderId="10" xfId="0" applyNumberFormat="1" applyFont="1" applyFill="1" applyBorder="1" applyAlignment="1">
      <alignment horizontal="center" vertical="center" wrapText="1"/>
    </xf>
    <xf numFmtId="164" fontId="14" fillId="34" borderId="10" xfId="0" applyNumberFormat="1" applyFont="1" applyFill="1" applyBorder="1" applyAlignment="1">
      <alignment horizontal="center" vertical="center"/>
    </xf>
    <xf numFmtId="0" fontId="14" fillId="0" borderId="0" xfId="0" applyFont="1" applyFill="1" applyBorder="1" applyAlignment="1">
      <alignment/>
    </xf>
    <xf numFmtId="0" fontId="14" fillId="0" borderId="0" xfId="0" applyFont="1" applyFill="1" applyAlignment="1">
      <alignment/>
    </xf>
    <xf numFmtId="0" fontId="13" fillId="35" borderId="10" xfId="0" applyFont="1" applyFill="1" applyBorder="1" applyAlignment="1">
      <alignment vertical="top" wrapText="1"/>
    </xf>
    <xf numFmtId="4" fontId="13" fillId="35" borderId="10" xfId="0" applyNumberFormat="1" applyFont="1" applyFill="1" applyBorder="1" applyAlignment="1">
      <alignment horizontal="center" vertical="center" wrapText="1"/>
    </xf>
    <xf numFmtId="4" fontId="13" fillId="35" borderId="10" xfId="0" applyNumberFormat="1" applyFont="1" applyFill="1" applyBorder="1" applyAlignment="1">
      <alignment horizontal="center" vertical="center"/>
    </xf>
    <xf numFmtId="4" fontId="14" fillId="36" borderId="10" xfId="0" applyNumberFormat="1" applyFont="1" applyFill="1" applyBorder="1" applyAlignment="1">
      <alignment horizontal="left" vertical="center" wrapText="1"/>
    </xf>
    <xf numFmtId="4" fontId="14" fillId="0" borderId="11" xfId="0" applyNumberFormat="1" applyFont="1" applyFill="1" applyBorder="1" applyAlignment="1">
      <alignment horizontal="left" vertical="center" wrapText="1"/>
    </xf>
    <xf numFmtId="4" fontId="14" fillId="36" borderId="10" xfId="0" applyNumberFormat="1" applyFont="1" applyFill="1" applyBorder="1" applyAlignment="1">
      <alignment horizontal="center" vertical="center" wrapText="1"/>
    </xf>
    <xf numFmtId="4" fontId="14" fillId="36" borderId="10" xfId="0" applyNumberFormat="1" applyFont="1" applyFill="1" applyBorder="1" applyAlignment="1">
      <alignment horizontal="center" vertical="center"/>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xf>
    <xf numFmtId="164" fontId="8"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164" fontId="5" fillId="0" borderId="10" xfId="0" applyNumberFormat="1" applyFont="1" applyFill="1" applyBorder="1" applyAlignment="1">
      <alignment/>
    </xf>
    <xf numFmtId="4" fontId="5"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xf>
    <xf numFmtId="0" fontId="4" fillId="0" borderId="0" xfId="0" applyFont="1" applyFill="1" applyBorder="1" applyAlignment="1">
      <alignment/>
    </xf>
    <xf numFmtId="0" fontId="4" fillId="0" borderId="0" xfId="0" applyFont="1" applyFill="1" applyAlignment="1">
      <alignment/>
    </xf>
    <xf numFmtId="0" fontId="5" fillId="0" borderId="10" xfId="0" applyFont="1" applyFill="1" applyBorder="1" applyAlignment="1">
      <alignment vertical="top" wrapText="1"/>
    </xf>
    <xf numFmtId="4"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6" fillId="0" borderId="10" xfId="0" applyFont="1" applyFill="1" applyBorder="1" applyAlignment="1">
      <alignment horizontal="left" vertical="top" wrapText="1"/>
    </xf>
    <xf numFmtId="0" fontId="5" fillId="0" borderId="10" xfId="0" applyFont="1" applyFill="1" applyBorder="1" applyAlignment="1">
      <alignment horizontal="center" vertical="center"/>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wrapText="1"/>
    </xf>
    <xf numFmtId="2" fontId="5"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xf>
    <xf numFmtId="0" fontId="6" fillId="0" borderId="10" xfId="0" applyFont="1" applyFill="1" applyBorder="1" applyAlignment="1">
      <alignment vertical="top"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0" fontId="15" fillId="0" borderId="10" xfId="0" applyFont="1" applyFill="1" applyBorder="1" applyAlignment="1">
      <alignment vertical="top" wrapText="1"/>
    </xf>
    <xf numFmtId="4" fontId="5" fillId="0" borderId="10" xfId="0" applyNumberFormat="1" applyFont="1" applyFill="1" applyBorder="1" applyAlignment="1">
      <alignment horizontal="left" vertical="center" wrapText="1"/>
    </xf>
    <xf numFmtId="171" fontId="5" fillId="0" borderId="10" xfId="0" applyNumberFormat="1" applyFont="1" applyFill="1" applyBorder="1" applyAlignment="1">
      <alignment horizontal="center" vertical="center"/>
    </xf>
    <xf numFmtId="171" fontId="5" fillId="0" borderId="10" xfId="0" applyNumberFormat="1" applyFont="1" applyFill="1" applyBorder="1" applyAlignment="1">
      <alignment/>
    </xf>
    <xf numFmtId="164" fontId="9" fillId="0" borderId="0" xfId="0" applyNumberFormat="1" applyFont="1" applyFill="1" applyBorder="1" applyAlignment="1">
      <alignment horizontal="center" vertical="center" wrapText="1"/>
    </xf>
    <xf numFmtId="0" fontId="5" fillId="0" borderId="10" xfId="0" applyFont="1" applyFill="1" applyBorder="1" applyAlignment="1">
      <alignment horizontal="justify" vertical="justify" wrapText="1"/>
    </xf>
    <xf numFmtId="174" fontId="4"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174"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xf>
    <xf numFmtId="174" fontId="4" fillId="0" borderId="10" xfId="0" applyNumberFormat="1" applyFont="1" applyFill="1" applyBorder="1" applyAlignment="1">
      <alignment horizontal="center" vertical="center"/>
    </xf>
    <xf numFmtId="174" fontId="6" fillId="0" borderId="10" xfId="0" applyNumberFormat="1" applyFont="1" applyFill="1" applyBorder="1" applyAlignment="1">
      <alignment vertical="top" wrapText="1"/>
    </xf>
    <xf numFmtId="174" fontId="6"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top" wrapText="1"/>
    </xf>
    <xf numFmtId="0" fontId="15" fillId="0" borderId="10" xfId="0" applyFont="1" applyFill="1" applyBorder="1" applyAlignment="1">
      <alignment horizontal="center" vertical="center" wrapText="1"/>
    </xf>
    <xf numFmtId="0" fontId="12" fillId="0" borderId="10" xfId="0" applyFont="1" applyFill="1" applyBorder="1" applyAlignment="1">
      <alignment vertical="top" wrapText="1"/>
    </xf>
    <xf numFmtId="0" fontId="12" fillId="0" borderId="10" xfId="0" applyFont="1" applyFill="1" applyBorder="1" applyAlignment="1">
      <alignment horizontal="center" vertical="top" wrapText="1"/>
    </xf>
    <xf numFmtId="174" fontId="12" fillId="0" borderId="10" xfId="0" applyNumberFormat="1" applyFont="1" applyFill="1" applyBorder="1" applyAlignment="1">
      <alignment horizontal="center" vertical="center" wrapText="1"/>
    </xf>
    <xf numFmtId="174" fontId="12" fillId="0" borderId="10" xfId="0" applyNumberFormat="1" applyFont="1" applyFill="1" applyBorder="1" applyAlignment="1">
      <alignment horizontal="center" vertical="center"/>
    </xf>
    <xf numFmtId="174" fontId="11" fillId="0" borderId="10" xfId="0" applyNumberFormat="1" applyFont="1" applyFill="1" applyBorder="1" applyAlignment="1">
      <alignment horizontal="center" vertical="center" wrapText="1"/>
    </xf>
    <xf numFmtId="0" fontId="11" fillId="0" borderId="0" xfId="0" applyFont="1" applyFill="1" applyBorder="1" applyAlignment="1">
      <alignment/>
    </xf>
    <xf numFmtId="0" fontId="11" fillId="0" borderId="0" xfId="0" applyFont="1" applyFill="1" applyAlignment="1">
      <alignment/>
    </xf>
    <xf numFmtId="0" fontId="7" fillId="0" borderId="0" xfId="0" applyFont="1" applyFill="1" applyAlignment="1">
      <alignment/>
    </xf>
    <xf numFmtId="174" fontId="5" fillId="37" borderId="10"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0" xfId="0" applyFont="1" applyFill="1" applyBorder="1" applyAlignment="1">
      <alignment horizontal="justify" vertical="justify"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5" fillId="0" borderId="12" xfId="0" applyFont="1" applyFill="1" applyBorder="1" applyAlignment="1">
      <alignment horizontal="left" wrapText="1"/>
    </xf>
    <xf numFmtId="0" fontId="16" fillId="0" borderId="11" xfId="0" applyFont="1" applyFill="1" applyBorder="1" applyAlignment="1">
      <alignment horizontal="left"/>
    </xf>
    <xf numFmtId="0" fontId="16" fillId="0" borderId="13" xfId="0" applyFont="1" applyFill="1" applyBorder="1" applyAlignment="1">
      <alignment horizontal="left"/>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5"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14" xfId="0" applyFont="1" applyFill="1" applyBorder="1" applyAlignment="1">
      <alignment horizontal="righ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4" fontId="5" fillId="0" borderId="10" xfId="0" applyNumberFormat="1" applyFont="1" applyFill="1" applyBorder="1" applyAlignment="1">
      <alignment horizontal="left" vertical="center" wrapText="1"/>
    </xf>
    <xf numFmtId="174" fontId="5" fillId="0" borderId="10" xfId="0" applyNumberFormat="1" applyFont="1" applyFill="1" applyBorder="1" applyAlignment="1">
      <alignment horizontal="justify" vertical="justify" wrapText="1"/>
    </xf>
    <xf numFmtId="0" fontId="16" fillId="0" borderId="11" xfId="0" applyFont="1" applyFill="1" applyBorder="1" applyAlignment="1">
      <alignment horizontal="left" vertical="top"/>
    </xf>
    <xf numFmtId="0" fontId="16" fillId="0" borderId="13" xfId="0" applyFont="1" applyFill="1" applyBorder="1" applyAlignment="1">
      <alignment horizontal="left" vertical="top"/>
    </xf>
    <xf numFmtId="0" fontId="5" fillId="0" borderId="1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1" xfId="0" applyFont="1" applyFill="1" applyBorder="1" applyAlignment="1">
      <alignment horizontal="left" vertical="top" wrapText="1"/>
    </xf>
    <xf numFmtId="4" fontId="14" fillId="0" borderId="12" xfId="0" applyNumberFormat="1" applyFont="1" applyFill="1" applyBorder="1" applyAlignment="1">
      <alignment horizontal="left" vertical="center" wrapText="1"/>
    </xf>
    <xf numFmtId="4" fontId="14" fillId="0" borderId="11" xfId="0" applyNumberFormat="1" applyFont="1" applyFill="1" applyBorder="1" applyAlignment="1">
      <alignment horizontal="left" vertical="center" wrapText="1"/>
    </xf>
    <xf numFmtId="4" fontId="14" fillId="0" borderId="13" xfId="0" applyNumberFormat="1" applyFont="1" applyFill="1" applyBorder="1" applyAlignment="1">
      <alignment horizontal="left" vertical="center" wrapText="1"/>
    </xf>
    <xf numFmtId="0" fontId="13" fillId="34" borderId="12" xfId="0" applyFont="1" applyFill="1" applyBorder="1" applyAlignment="1">
      <alignment horizontal="center" vertical="top" wrapText="1"/>
    </xf>
    <xf numFmtId="0" fontId="13" fillId="34" borderId="11" xfId="0" applyFont="1" applyFill="1" applyBorder="1" applyAlignment="1">
      <alignment horizontal="center" vertical="top" wrapText="1"/>
    </xf>
    <xf numFmtId="0" fontId="13" fillId="34" borderId="13"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541"/>
  <sheetViews>
    <sheetView tabSelected="1" zoomScale="80" zoomScaleNormal="80" zoomScaleSheetLayoutView="55" zoomScalePageLayoutView="0" workbookViewId="0" topLeftCell="A1">
      <pane ySplit="6" topLeftCell="A156" activePane="bottomLeft" state="frozen"/>
      <selection pane="topLeft" activeCell="A1" sqref="A1"/>
      <selection pane="bottomLeft" activeCell="C161" sqref="C161"/>
    </sheetView>
  </sheetViews>
  <sheetFormatPr defaultColWidth="9.00390625" defaultRowHeight="12.75"/>
  <cols>
    <col min="1" max="1" width="54.75390625" style="6" customWidth="1"/>
    <col min="2" max="2" width="9.75390625" style="1" hidden="1" customWidth="1"/>
    <col min="3" max="3" width="13.00390625" style="2" customWidth="1"/>
    <col min="4" max="4" width="12.375" style="3" customWidth="1"/>
    <col min="5" max="5" width="11.375" style="3" customWidth="1"/>
    <col min="6" max="6" width="12.125" style="8" customWidth="1"/>
    <col min="7" max="7" width="12.25390625" style="8" customWidth="1"/>
    <col min="8" max="8" width="10.375" style="7" customWidth="1"/>
    <col min="9" max="9" width="12.125" style="7" customWidth="1"/>
    <col min="10" max="10" width="12.625" style="4" customWidth="1"/>
    <col min="11" max="11" width="10.00390625" style="4" customWidth="1"/>
    <col min="12" max="12" width="10.75390625" style="4" customWidth="1"/>
    <col min="13" max="13" width="11.875" style="4" customWidth="1"/>
    <col min="14" max="14" width="10.375" style="4" customWidth="1"/>
    <col min="15" max="15" width="11.00390625" style="4" customWidth="1"/>
    <col min="16" max="16" width="12.125" style="4" customWidth="1"/>
    <col min="17" max="17" width="13.625" style="4" customWidth="1"/>
    <col min="18" max="41" width="9.125" style="5" customWidth="1"/>
    <col min="42" max="16384" width="9.125" style="4" customWidth="1"/>
  </cols>
  <sheetData>
    <row r="1" spans="1:17" ht="17.25" customHeight="1">
      <c r="A1" s="102" t="s">
        <v>138</v>
      </c>
      <c r="B1" s="102"/>
      <c r="C1" s="102"/>
      <c r="D1" s="102"/>
      <c r="E1" s="102"/>
      <c r="F1" s="102"/>
      <c r="G1" s="102"/>
      <c r="H1" s="102"/>
      <c r="I1" s="102"/>
      <c r="J1" s="102"/>
      <c r="K1" s="102"/>
      <c r="L1" s="102"/>
      <c r="M1" s="102"/>
      <c r="N1" s="102"/>
      <c r="O1" s="102"/>
      <c r="P1" s="103"/>
      <c r="Q1" s="103"/>
    </row>
    <row r="2" spans="1:17" ht="12" customHeight="1">
      <c r="A2" s="104" t="s">
        <v>158</v>
      </c>
      <c r="B2" s="104"/>
      <c r="C2" s="104"/>
      <c r="D2" s="104"/>
      <c r="E2" s="104"/>
      <c r="F2" s="104"/>
      <c r="G2" s="104"/>
      <c r="H2" s="104"/>
      <c r="I2" s="104"/>
      <c r="J2" s="104"/>
      <c r="K2" s="104"/>
      <c r="L2" s="104"/>
      <c r="M2" s="104"/>
      <c r="N2" s="104"/>
      <c r="O2" s="104"/>
      <c r="P2" s="104"/>
      <c r="Q2" s="104"/>
    </row>
    <row r="3" spans="1:17" ht="11.25" customHeight="1">
      <c r="A3" s="95" t="s">
        <v>147</v>
      </c>
      <c r="B3" s="94" t="s">
        <v>199</v>
      </c>
      <c r="C3" s="95" t="s">
        <v>187</v>
      </c>
      <c r="D3" s="95"/>
      <c r="E3" s="95"/>
      <c r="F3" s="95" t="s">
        <v>182</v>
      </c>
      <c r="G3" s="95"/>
      <c r="H3" s="95"/>
      <c r="I3" s="95"/>
      <c r="J3" s="95"/>
      <c r="K3" s="95"/>
      <c r="L3" s="95"/>
      <c r="M3" s="95"/>
      <c r="N3" s="95"/>
      <c r="O3" s="95"/>
      <c r="P3" s="95"/>
      <c r="Q3" s="95"/>
    </row>
    <row r="4" spans="1:17" ht="14.25" customHeight="1">
      <c r="A4" s="95"/>
      <c r="B4" s="94"/>
      <c r="C4" s="95" t="s">
        <v>3</v>
      </c>
      <c r="D4" s="95" t="s">
        <v>159</v>
      </c>
      <c r="E4" s="95" t="s">
        <v>160</v>
      </c>
      <c r="F4" s="99" t="s">
        <v>184</v>
      </c>
      <c r="G4" s="99"/>
      <c r="H4" s="99"/>
      <c r="I4" s="99" t="s">
        <v>186</v>
      </c>
      <c r="J4" s="99"/>
      <c r="K4" s="99"/>
      <c r="L4" s="99" t="s">
        <v>111</v>
      </c>
      <c r="M4" s="99"/>
      <c r="N4" s="99"/>
      <c r="O4" s="99" t="s">
        <v>204</v>
      </c>
      <c r="P4" s="99"/>
      <c r="Q4" s="99"/>
    </row>
    <row r="5" spans="1:17" ht="14.25" customHeight="1">
      <c r="A5" s="95"/>
      <c r="B5" s="94"/>
      <c r="C5" s="95"/>
      <c r="D5" s="95"/>
      <c r="E5" s="95"/>
      <c r="F5" s="95" t="s">
        <v>185</v>
      </c>
      <c r="G5" s="95" t="s">
        <v>159</v>
      </c>
      <c r="H5" s="95" t="s">
        <v>160</v>
      </c>
      <c r="I5" s="95" t="s">
        <v>185</v>
      </c>
      <c r="J5" s="95" t="s">
        <v>159</v>
      </c>
      <c r="K5" s="95" t="s">
        <v>160</v>
      </c>
      <c r="L5" s="95" t="s">
        <v>185</v>
      </c>
      <c r="M5" s="95" t="s">
        <v>159</v>
      </c>
      <c r="N5" s="95" t="s">
        <v>160</v>
      </c>
      <c r="O5" s="95" t="s">
        <v>185</v>
      </c>
      <c r="P5" s="95" t="s">
        <v>159</v>
      </c>
      <c r="Q5" s="95" t="s">
        <v>179</v>
      </c>
    </row>
    <row r="6" spans="1:17" ht="23.25" customHeight="1">
      <c r="A6" s="95"/>
      <c r="B6" s="94"/>
      <c r="C6" s="95"/>
      <c r="D6" s="95"/>
      <c r="E6" s="95"/>
      <c r="F6" s="95"/>
      <c r="G6" s="95"/>
      <c r="H6" s="95"/>
      <c r="I6" s="95"/>
      <c r="J6" s="95"/>
      <c r="K6" s="95"/>
      <c r="L6" s="95"/>
      <c r="M6" s="95"/>
      <c r="N6" s="95"/>
      <c r="O6" s="95"/>
      <c r="P6" s="95"/>
      <c r="Q6" s="95"/>
    </row>
    <row r="7" spans="1:17" ht="21.75" customHeight="1">
      <c r="A7" s="76" t="s">
        <v>18</v>
      </c>
      <c r="B7" s="28"/>
      <c r="C7" s="79">
        <f>F7+I7+L7+O7</f>
        <v>8093443.886999999</v>
      </c>
      <c r="D7" s="79">
        <f>G7+J7+M7+P7</f>
        <v>7798927.09728</v>
      </c>
      <c r="E7" s="79">
        <f>SUM(D7/C7*100)</f>
        <v>96.36104489223601</v>
      </c>
      <c r="F7" s="79">
        <f>SUM(F13,F18,F23,F27,F31,F34,F38,F42,F51,F56,F75,F83,F100,F105,F127,F134,F138,F143,F150,F166,F170,F173,F178,F191,F197,F205)</f>
        <v>4217983.006999999</v>
      </c>
      <c r="G7" s="79">
        <f>SUM(G13,G18,G23,G27,G31,G34,G38,G42,G51,G56,G75,G83,G100,G105,G127,G134,G138,G143,G150,G166,G170,G173,G178,G191,G197,G205)</f>
        <v>4124551.5786400004</v>
      </c>
      <c r="H7" s="79">
        <f>SUM(G7/F7*100)</f>
        <v>97.78492639242634</v>
      </c>
      <c r="I7" s="79">
        <f>SUM(I13,I18,I23,I27,I31,I34,I38,I42,I51,I56,I75,I83,I100,I105,I127,I134,I138,I143,I150,I166,I170,I173,I178,I191,I197,I205)</f>
        <v>3152612.9210000006</v>
      </c>
      <c r="J7" s="79">
        <f>SUM(J13,J18,J23,J27,J31,J34,J38,J42,J51,J56,J75,J83,J100,J105,J127,J134,J138,J143,J150,J166,J170,J173,J178,J191,J197,J205)</f>
        <v>3237128.0658</v>
      </c>
      <c r="K7" s="79">
        <f>SUM(J7/I7*100)</f>
        <v>102.68079675233936</v>
      </c>
      <c r="L7" s="79">
        <f>SUM(L13,L18,L23,L27,L31,L34,L38,L42,L51,L56,L75,L83,L100,L105,L127,L134,L138,L143,L150,L166,L170,L173,L178,L191,L197,L205)</f>
        <v>76004.01</v>
      </c>
      <c r="M7" s="79">
        <f>SUM(M13,M18,M23,M27,M31,M34,M38,M42,M51,M56,M75,M83,M100,M105,M127,M134,M138,M143,M150,M166,M170,M173,M178,M191,M197,M205)</f>
        <v>68026.15384</v>
      </c>
      <c r="N7" s="79">
        <f>SUM(M7/L7*100)</f>
        <v>89.50337467720453</v>
      </c>
      <c r="O7" s="79">
        <f>SUM(O13,O18,O23,O27,O31,O34,O38,O42,O51,O56,O75,O83,O100,O105,O127,O134,O138,O143,O150,O166,O170,O173,O178,O191,O197,O205)</f>
        <v>646843.949</v>
      </c>
      <c r="P7" s="79">
        <f>SUM(P13,P18,P23,P27,P31,P34,P38,P42,P51,P56,P75,P83,P100,P105,P127,P134,P138,P143,P150,P166,P170,P173,P178,P191,P197,P205)</f>
        <v>369221.299</v>
      </c>
      <c r="Q7" s="79">
        <f>SUM(P7/O7*100)</f>
        <v>57.08042868311658</v>
      </c>
    </row>
    <row r="8" spans="1:17" ht="12.75">
      <c r="A8" s="33" t="s">
        <v>5</v>
      </c>
      <c r="B8" s="28"/>
      <c r="C8" s="30"/>
      <c r="D8" s="30"/>
      <c r="E8" s="30"/>
      <c r="F8" s="30"/>
      <c r="G8" s="30"/>
      <c r="H8" s="30"/>
      <c r="I8" s="30"/>
      <c r="J8" s="30"/>
      <c r="K8" s="30"/>
      <c r="L8" s="30"/>
      <c r="M8" s="30"/>
      <c r="N8" s="30"/>
      <c r="O8" s="30"/>
      <c r="P8" s="30"/>
      <c r="Q8" s="30"/>
    </row>
    <row r="9" spans="1:17" ht="13.5">
      <c r="A9" s="55" t="s">
        <v>6</v>
      </c>
      <c r="B9" s="50"/>
      <c r="C9" s="74">
        <f>F9+I9+L9+O9</f>
        <v>2068619.22</v>
      </c>
      <c r="D9" s="74">
        <f>G9+J9+M9+P9</f>
        <v>2058685.66573</v>
      </c>
      <c r="E9" s="74">
        <f>SUM(D9/C9*100)</f>
        <v>99.51979783548565</v>
      </c>
      <c r="F9" s="74">
        <f>SUM(F13,F18,F23,F27,F31,F34,F38,F42,F51,F58,F60,F62,F64,F93,F115,F117,F119,F127,F134,F138,F153,F158,F166,F170,F180)</f>
        <v>2040128.8</v>
      </c>
      <c r="G9" s="74">
        <f>SUM(G13,G18,G23,G27,G31,G34,G38,G42,G51,G58,G60,G62,G64,G93,G115,G117,G119,G127,G134,G138,G153,G158,G166,G170,G180)</f>
        <v>2020198.99573</v>
      </c>
      <c r="H9" s="74">
        <f>SUM(G9/F9*100)</f>
        <v>99.02311048841622</v>
      </c>
      <c r="I9" s="74">
        <f>SUM(I13,I18,I23,I27,I31,I34,I38,I42,I51,I58,I60,I62,I64,I93,I115,I117,I119,I127,I134,I138,I153,I158,I166,I170,I180)</f>
        <v>0</v>
      </c>
      <c r="J9" s="74">
        <f>SUM(J13,J18,J23,J27,J31,J34,J38,J42,J51,J58,J60,J62,J64,J93,J115,J117,J119,J127,J134,J138,J153,J158,J166,J170,J180)</f>
        <v>0</v>
      </c>
      <c r="K9" s="74">
        <v>0</v>
      </c>
      <c r="L9" s="74">
        <f>SUM(L13,L18,L23,L27,L31,L34,L38,L42,L51,L58,L60,L62,L64,L93,L115,L117,L119,L127,L134,L138,L153,L158,L166,L170,L180)</f>
        <v>0</v>
      </c>
      <c r="M9" s="74">
        <f>SUM(M13,M18,M23,M27,M31,M34,M38,M42,M51,M58,M60,M62,M64,M93,M115,M117,M119,M127,M134,M138,M153,M158,M166,M170,M180)</f>
        <v>0</v>
      </c>
      <c r="N9" s="74">
        <v>0</v>
      </c>
      <c r="O9" s="74">
        <f>SUM(O13,O18,O23,O27,O31,O34,O38,O42,O51,O58,O60,O62,O64,O93,O115,O117,O119,O127,O134,O138,O153,O158,O166,O170,O180)</f>
        <v>28490.42</v>
      </c>
      <c r="P9" s="74">
        <f>SUM(P13,P18,P23,P27,P31,P34,P38,P42,P51,P58,P60,P62,P64,P93,P115,P117,P119,P127,P134,P138,P153,P158,P166,P170,P180)</f>
        <v>38486.67</v>
      </c>
      <c r="Q9" s="74">
        <f>SUM(P9/O9*100)</f>
        <v>135.08635534330486</v>
      </c>
    </row>
    <row r="10" spans="1:17" ht="27">
      <c r="A10" s="55" t="s">
        <v>7</v>
      </c>
      <c r="B10" s="50"/>
      <c r="C10" s="74">
        <f>F10+I10+L10+O10</f>
        <v>6024824.667</v>
      </c>
      <c r="D10" s="74">
        <f>G10+J10+M10+P10</f>
        <v>5740241.43155</v>
      </c>
      <c r="E10" s="74">
        <f>SUM(D10/C10*100)</f>
        <v>95.27648933903822</v>
      </c>
      <c r="F10" s="74">
        <f>SUM(F7-F9)</f>
        <v>2177854.2069999995</v>
      </c>
      <c r="G10" s="74">
        <f>SUM(G7-G9)</f>
        <v>2104352.5829100003</v>
      </c>
      <c r="H10" s="74">
        <f>SUM(G10/F10*100)</f>
        <v>96.62504386869644</v>
      </c>
      <c r="I10" s="74">
        <f>SUM(I7-I9)</f>
        <v>3152612.9210000006</v>
      </c>
      <c r="J10" s="74">
        <f>SUM(J7-J9)</f>
        <v>3237128.0658</v>
      </c>
      <c r="K10" s="74">
        <f>SUM(J10/I10*100)</f>
        <v>102.68079675233936</v>
      </c>
      <c r="L10" s="74">
        <f>SUM(L7-L9)</f>
        <v>76004.01</v>
      </c>
      <c r="M10" s="74">
        <f>SUM(M7-M9)</f>
        <v>68026.15384</v>
      </c>
      <c r="N10" s="74">
        <f>SUM(M10/L10*100)</f>
        <v>89.50337467720453</v>
      </c>
      <c r="O10" s="74">
        <f>SUM(O7-O9)</f>
        <v>618353.529</v>
      </c>
      <c r="P10" s="74">
        <f>SUM(P7-P9)</f>
        <v>330734.629</v>
      </c>
      <c r="Q10" s="74">
        <f>SUM(P10/O10*100)</f>
        <v>53.48633322023137</v>
      </c>
    </row>
    <row r="11" spans="1:17" ht="13.5">
      <c r="A11" s="32" t="s">
        <v>183</v>
      </c>
      <c r="B11" s="31"/>
      <c r="C11" s="35"/>
      <c r="D11" s="35"/>
      <c r="E11" s="36"/>
      <c r="F11" s="37"/>
      <c r="G11" s="37"/>
      <c r="H11" s="37"/>
      <c r="I11" s="37"/>
      <c r="J11" s="38"/>
      <c r="K11" s="38"/>
      <c r="L11" s="38"/>
      <c r="M11" s="38"/>
      <c r="N11" s="34"/>
      <c r="O11" s="34"/>
      <c r="P11" s="34"/>
      <c r="Q11" s="34"/>
    </row>
    <row r="12" spans="1:17" ht="13.5">
      <c r="A12" s="31" t="s">
        <v>14</v>
      </c>
      <c r="B12" s="31"/>
      <c r="C12" s="35"/>
      <c r="D12" s="35"/>
      <c r="E12" s="36"/>
      <c r="F12" s="37"/>
      <c r="G12" s="37"/>
      <c r="H12" s="37"/>
      <c r="I12" s="37"/>
      <c r="J12" s="38"/>
      <c r="K12" s="38"/>
      <c r="L12" s="38"/>
      <c r="M12" s="38"/>
      <c r="N12" s="34"/>
      <c r="O12" s="34"/>
      <c r="P12" s="34"/>
      <c r="Q12" s="34"/>
    </row>
    <row r="13" spans="1:41" s="83" customFormat="1" ht="42.75" customHeight="1">
      <c r="A13" s="77" t="s">
        <v>15</v>
      </c>
      <c r="B13" s="78"/>
      <c r="C13" s="79">
        <f>C15</f>
        <v>178000</v>
      </c>
      <c r="D13" s="79">
        <f aca="true" t="shared" si="0" ref="D13:Q13">D15</f>
        <v>178000</v>
      </c>
      <c r="E13" s="79">
        <f t="shared" si="0"/>
        <v>100</v>
      </c>
      <c r="F13" s="79">
        <f t="shared" si="0"/>
        <v>178000</v>
      </c>
      <c r="G13" s="79">
        <f t="shared" si="0"/>
        <v>178000</v>
      </c>
      <c r="H13" s="79">
        <f t="shared" si="0"/>
        <v>100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row>
    <row r="14" spans="1:17" ht="13.5">
      <c r="A14" s="50" t="s">
        <v>16</v>
      </c>
      <c r="B14" s="31"/>
      <c r="C14" s="35"/>
      <c r="D14" s="35"/>
      <c r="E14" s="36"/>
      <c r="F14" s="37"/>
      <c r="G14" s="37"/>
      <c r="H14" s="37"/>
      <c r="I14" s="37"/>
      <c r="J14" s="38"/>
      <c r="K14" s="38"/>
      <c r="L14" s="38"/>
      <c r="M14" s="38"/>
      <c r="N14" s="34"/>
      <c r="O14" s="34"/>
      <c r="P14" s="34"/>
      <c r="Q14" s="34"/>
    </row>
    <row r="15" spans="1:17" ht="25.5">
      <c r="A15" s="44" t="s">
        <v>17</v>
      </c>
      <c r="B15" s="31"/>
      <c r="C15" s="70">
        <f>F15+I15+L15+O15</f>
        <v>178000</v>
      </c>
      <c r="D15" s="70">
        <f>G15+J15+M15+P15</f>
        <v>178000</v>
      </c>
      <c r="E15" s="70">
        <f>SUM(D15/C15*100)</f>
        <v>100</v>
      </c>
      <c r="F15" s="70">
        <v>178000</v>
      </c>
      <c r="G15" s="70">
        <v>178000</v>
      </c>
      <c r="H15" s="70">
        <f>SUM(G15/F15*100)</f>
        <v>100</v>
      </c>
      <c r="I15" s="70">
        <f aca="true" t="shared" si="1" ref="I15:Q15">I17</f>
        <v>0</v>
      </c>
      <c r="J15" s="70">
        <f t="shared" si="1"/>
        <v>0</v>
      </c>
      <c r="K15" s="70">
        <f t="shared" si="1"/>
        <v>0</v>
      </c>
      <c r="L15" s="70">
        <f t="shared" si="1"/>
        <v>0</v>
      </c>
      <c r="M15" s="70">
        <f t="shared" si="1"/>
        <v>0</v>
      </c>
      <c r="N15" s="70">
        <f t="shared" si="1"/>
        <v>0</v>
      </c>
      <c r="O15" s="70">
        <f t="shared" si="1"/>
        <v>0</v>
      </c>
      <c r="P15" s="70">
        <f t="shared" si="1"/>
        <v>0</v>
      </c>
      <c r="Q15" s="70">
        <f t="shared" si="1"/>
        <v>0</v>
      </c>
    </row>
    <row r="16" spans="1:17" ht="12" customHeight="1">
      <c r="A16" s="86" t="s">
        <v>126</v>
      </c>
      <c r="B16" s="87"/>
      <c r="C16" s="87"/>
      <c r="D16" s="87"/>
      <c r="E16" s="87"/>
      <c r="F16" s="87"/>
      <c r="G16" s="87"/>
      <c r="H16" s="87"/>
      <c r="I16" s="87"/>
      <c r="J16" s="87"/>
      <c r="K16" s="87"/>
      <c r="L16" s="87"/>
      <c r="M16" s="87"/>
      <c r="N16" s="87"/>
      <c r="O16" s="87"/>
      <c r="P16" s="87"/>
      <c r="Q16" s="88"/>
    </row>
    <row r="17" spans="1:17" ht="19.5" customHeight="1">
      <c r="A17" s="31" t="s">
        <v>232</v>
      </c>
      <c r="B17" s="40"/>
      <c r="C17" s="39"/>
      <c r="D17" s="39"/>
      <c r="E17" s="39"/>
      <c r="F17" s="39"/>
      <c r="G17" s="39"/>
      <c r="H17" s="39"/>
      <c r="I17" s="39"/>
      <c r="J17" s="39"/>
      <c r="K17" s="30"/>
      <c r="L17" s="39"/>
      <c r="M17" s="39"/>
      <c r="N17" s="30"/>
      <c r="O17" s="39"/>
      <c r="P17" s="39"/>
      <c r="Q17" s="30"/>
    </row>
    <row r="18" spans="1:41" s="83" customFormat="1" ht="32.25" customHeight="1">
      <c r="A18" s="77" t="s">
        <v>212</v>
      </c>
      <c r="B18" s="78"/>
      <c r="C18" s="79">
        <f>C20</f>
        <v>14400</v>
      </c>
      <c r="D18" s="79">
        <f>D20</f>
        <v>23002.65</v>
      </c>
      <c r="E18" s="80">
        <f>SUM(D18/C18*100)</f>
        <v>159.74062500000002</v>
      </c>
      <c r="F18" s="79">
        <f>F20</f>
        <v>7200</v>
      </c>
      <c r="G18" s="79">
        <f>G20</f>
        <v>7200</v>
      </c>
      <c r="H18" s="79">
        <f>SUM(G18/F18*100)</f>
        <v>100</v>
      </c>
      <c r="I18" s="79">
        <f>I20</f>
        <v>0</v>
      </c>
      <c r="J18" s="79">
        <f>J20</f>
        <v>0</v>
      </c>
      <c r="K18" s="79">
        <v>0</v>
      </c>
      <c r="L18" s="79">
        <f>L20</f>
        <v>0</v>
      </c>
      <c r="M18" s="79">
        <f>M20</f>
        <v>0</v>
      </c>
      <c r="N18" s="79">
        <v>0</v>
      </c>
      <c r="O18" s="79">
        <f>O20</f>
        <v>7200</v>
      </c>
      <c r="P18" s="79">
        <f>P20</f>
        <v>15802.65</v>
      </c>
      <c r="Q18" s="79">
        <f>SUM(P18/O18*100)</f>
        <v>219.48125</v>
      </c>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row>
    <row r="19" spans="1:17" ht="27">
      <c r="A19" s="50" t="s">
        <v>149</v>
      </c>
      <c r="B19" s="40"/>
      <c r="C19" s="67"/>
      <c r="D19" s="67"/>
      <c r="E19" s="67"/>
      <c r="F19" s="67"/>
      <c r="G19" s="67"/>
      <c r="H19" s="67"/>
      <c r="I19" s="67"/>
      <c r="J19" s="67"/>
      <c r="K19" s="67"/>
      <c r="L19" s="67"/>
      <c r="M19" s="67"/>
      <c r="N19" s="67"/>
      <c r="O19" s="67"/>
      <c r="P19" s="67"/>
      <c r="Q19" s="70"/>
    </row>
    <row r="20" spans="1:17" ht="25.5">
      <c r="A20" s="44" t="s">
        <v>181</v>
      </c>
      <c r="B20" s="40" t="s">
        <v>201</v>
      </c>
      <c r="C20" s="70">
        <f>F20+I20+L20+O20</f>
        <v>14400</v>
      </c>
      <c r="D20" s="70">
        <f>G20+J20+M20+P20</f>
        <v>23002.65</v>
      </c>
      <c r="E20" s="70">
        <f>SUM(D20/C20*100)</f>
        <v>159.74062500000002</v>
      </c>
      <c r="F20" s="71">
        <v>7200</v>
      </c>
      <c r="G20" s="71">
        <v>7200</v>
      </c>
      <c r="H20" s="70">
        <f>SUM(G20/F20*100)</f>
        <v>100</v>
      </c>
      <c r="I20" s="71">
        <v>0</v>
      </c>
      <c r="J20" s="71">
        <v>0</v>
      </c>
      <c r="K20" s="67">
        <v>0</v>
      </c>
      <c r="L20" s="71">
        <v>0</v>
      </c>
      <c r="M20" s="71">
        <v>0</v>
      </c>
      <c r="N20" s="67">
        <v>0</v>
      </c>
      <c r="O20" s="70">
        <v>7200</v>
      </c>
      <c r="P20" s="70">
        <v>15802.65</v>
      </c>
      <c r="Q20" s="70">
        <f>SUM(P20/O20*100)</f>
        <v>219.48125</v>
      </c>
    </row>
    <row r="21" spans="1:17" ht="15" customHeight="1">
      <c r="A21" s="100" t="s">
        <v>8</v>
      </c>
      <c r="B21" s="101"/>
      <c r="C21" s="101"/>
      <c r="D21" s="101"/>
      <c r="E21" s="101"/>
      <c r="F21" s="101"/>
      <c r="G21" s="101"/>
      <c r="H21" s="101"/>
      <c r="I21" s="101"/>
      <c r="J21" s="101"/>
      <c r="K21" s="101"/>
      <c r="L21" s="101"/>
      <c r="M21" s="101"/>
      <c r="N21" s="101"/>
      <c r="O21" s="101"/>
      <c r="P21" s="101"/>
      <c r="Q21" s="101"/>
    </row>
    <row r="22" spans="1:17" ht="15" customHeight="1">
      <c r="A22" s="31" t="s">
        <v>9</v>
      </c>
      <c r="B22" s="47"/>
      <c r="C22" s="47"/>
      <c r="D22" s="47"/>
      <c r="E22" s="47"/>
      <c r="F22" s="47"/>
      <c r="G22" s="47"/>
      <c r="H22" s="47"/>
      <c r="I22" s="47"/>
      <c r="J22" s="47"/>
      <c r="K22" s="47"/>
      <c r="L22" s="47"/>
      <c r="M22" s="47"/>
      <c r="N22" s="47"/>
      <c r="O22" s="47"/>
      <c r="P22" s="47"/>
      <c r="Q22" s="47"/>
    </row>
    <row r="23" spans="1:41" s="83" customFormat="1" ht="43.5" customHeight="1">
      <c r="A23" s="77" t="s">
        <v>209</v>
      </c>
      <c r="B23" s="78"/>
      <c r="C23" s="79">
        <f aca="true" t="shared" si="2" ref="C23:Q23">C25</f>
        <v>75000</v>
      </c>
      <c r="D23" s="79">
        <f t="shared" si="2"/>
        <v>76393.6</v>
      </c>
      <c r="E23" s="80">
        <f t="shared" si="2"/>
        <v>101.85813333333333</v>
      </c>
      <c r="F23" s="79">
        <f t="shared" si="2"/>
        <v>75000</v>
      </c>
      <c r="G23" s="79">
        <f t="shared" si="2"/>
        <v>75000</v>
      </c>
      <c r="H23" s="79">
        <f t="shared" si="2"/>
        <v>100</v>
      </c>
      <c r="I23" s="79">
        <f t="shared" si="2"/>
        <v>0</v>
      </c>
      <c r="J23" s="79">
        <f t="shared" si="2"/>
        <v>0</v>
      </c>
      <c r="K23" s="79">
        <f t="shared" si="2"/>
        <v>0</v>
      </c>
      <c r="L23" s="79">
        <f t="shared" si="2"/>
        <v>0</v>
      </c>
      <c r="M23" s="79">
        <f t="shared" si="2"/>
        <v>0</v>
      </c>
      <c r="N23" s="81">
        <f t="shared" si="2"/>
        <v>0</v>
      </c>
      <c r="O23" s="79">
        <f t="shared" si="2"/>
        <v>0</v>
      </c>
      <c r="P23" s="79">
        <f t="shared" si="2"/>
        <v>1393.6</v>
      </c>
      <c r="Q23" s="79">
        <f t="shared" si="2"/>
        <v>0</v>
      </c>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row>
    <row r="24" spans="1:17" ht="27">
      <c r="A24" s="50" t="s">
        <v>150</v>
      </c>
      <c r="B24" s="28"/>
      <c r="C24" s="30"/>
      <c r="D24" s="30"/>
      <c r="E24" s="30"/>
      <c r="F24" s="30"/>
      <c r="G24" s="30"/>
      <c r="H24" s="30"/>
      <c r="I24" s="30"/>
      <c r="J24" s="30"/>
      <c r="K24" s="30"/>
      <c r="L24" s="30"/>
      <c r="M24" s="30"/>
      <c r="N24" s="30"/>
      <c r="O24" s="30"/>
      <c r="P24" s="30"/>
      <c r="Q24" s="30"/>
    </row>
    <row r="25" spans="1:17" ht="25.5">
      <c r="A25" s="29" t="s">
        <v>12</v>
      </c>
      <c r="B25" s="29"/>
      <c r="C25" s="39">
        <f>(F25+I25+L25+O25)</f>
        <v>75000</v>
      </c>
      <c r="D25" s="39">
        <f>(G25+J25+M25+P25)</f>
        <v>76393.6</v>
      </c>
      <c r="E25" s="39">
        <f>SUM(D25/C25*100)</f>
        <v>101.85813333333333</v>
      </c>
      <c r="F25" s="39">
        <v>75000</v>
      </c>
      <c r="G25" s="39">
        <v>75000</v>
      </c>
      <c r="H25" s="39">
        <f>SUM(G25/F25*100)</f>
        <v>100</v>
      </c>
      <c r="I25" s="39">
        <v>0</v>
      </c>
      <c r="J25" s="39">
        <v>0</v>
      </c>
      <c r="K25" s="39">
        <v>0</v>
      </c>
      <c r="L25" s="39">
        <v>0</v>
      </c>
      <c r="M25" s="39">
        <v>0</v>
      </c>
      <c r="N25" s="39">
        <v>0</v>
      </c>
      <c r="O25" s="39">
        <v>0</v>
      </c>
      <c r="P25" s="39">
        <v>1393.6</v>
      </c>
      <c r="Q25" s="39">
        <v>0</v>
      </c>
    </row>
    <row r="26" spans="1:17" ht="17.25" customHeight="1">
      <c r="A26" s="90" t="s">
        <v>13</v>
      </c>
      <c r="B26" s="91"/>
      <c r="C26" s="91"/>
      <c r="D26" s="91"/>
      <c r="E26" s="91"/>
      <c r="F26" s="91"/>
      <c r="G26" s="91"/>
      <c r="H26" s="91"/>
      <c r="I26" s="91"/>
      <c r="J26" s="91"/>
      <c r="K26" s="91"/>
      <c r="L26" s="91"/>
      <c r="M26" s="91"/>
      <c r="N26" s="91"/>
      <c r="O26" s="91"/>
      <c r="P26" s="91"/>
      <c r="Q26" s="92"/>
    </row>
    <row r="27" spans="1:41" s="83" customFormat="1" ht="36" customHeight="1">
      <c r="A27" s="77" t="s">
        <v>55</v>
      </c>
      <c r="B27" s="78"/>
      <c r="C27" s="79">
        <f>C29</f>
        <v>100000</v>
      </c>
      <c r="D27" s="79">
        <f>D29</f>
        <v>94807.43573</v>
      </c>
      <c r="E27" s="80">
        <f>SUM(D27/C27*100)</f>
        <v>94.80743573</v>
      </c>
      <c r="F27" s="79">
        <f>F29</f>
        <v>100000</v>
      </c>
      <c r="G27" s="79">
        <f>G29</f>
        <v>94807.43573</v>
      </c>
      <c r="H27" s="79">
        <f>SUM(G27/F27*100)</f>
        <v>94.80743573</v>
      </c>
      <c r="I27" s="79">
        <f>I29</f>
        <v>0</v>
      </c>
      <c r="J27" s="79">
        <f>J29</f>
        <v>0</v>
      </c>
      <c r="K27" s="79">
        <v>0</v>
      </c>
      <c r="L27" s="79">
        <f>L29</f>
        <v>0</v>
      </c>
      <c r="M27" s="79">
        <f>M29</f>
        <v>0</v>
      </c>
      <c r="N27" s="79">
        <v>0</v>
      </c>
      <c r="O27" s="79">
        <f>O29</f>
        <v>0</v>
      </c>
      <c r="P27" s="79">
        <f>P29</f>
        <v>0</v>
      </c>
      <c r="Q27" s="79">
        <v>0</v>
      </c>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row>
    <row r="28" spans="1:17" ht="13.5">
      <c r="A28" s="50" t="s">
        <v>10</v>
      </c>
      <c r="B28" s="50"/>
      <c r="C28" s="67"/>
      <c r="D28" s="67"/>
      <c r="E28" s="67"/>
      <c r="F28" s="67"/>
      <c r="G28" s="67"/>
      <c r="H28" s="67"/>
      <c r="I28" s="67"/>
      <c r="J28" s="67"/>
      <c r="K28" s="67"/>
      <c r="L28" s="67"/>
      <c r="M28" s="67"/>
      <c r="N28" s="67"/>
      <c r="O28" s="67"/>
      <c r="P28" s="67"/>
      <c r="Q28" s="67"/>
    </row>
    <row r="29" spans="1:17" ht="25.5">
      <c r="A29" s="29" t="s">
        <v>224</v>
      </c>
      <c r="B29" s="40" t="s">
        <v>201</v>
      </c>
      <c r="C29" s="70">
        <f>F29+I29+L29+O29</f>
        <v>100000</v>
      </c>
      <c r="D29" s="70">
        <f>G29+J29+M29+P29</f>
        <v>94807.43573</v>
      </c>
      <c r="E29" s="70">
        <f>SUM(D29/C29*100)</f>
        <v>94.80743573</v>
      </c>
      <c r="F29" s="70">
        <v>100000</v>
      </c>
      <c r="G29" s="70">
        <v>94807.43573</v>
      </c>
      <c r="H29" s="70">
        <f>SUM(G29/F29*100)</f>
        <v>94.80743573</v>
      </c>
      <c r="I29" s="70">
        <v>0</v>
      </c>
      <c r="J29" s="70">
        <v>0</v>
      </c>
      <c r="K29" s="67">
        <v>0</v>
      </c>
      <c r="L29" s="70">
        <v>0</v>
      </c>
      <c r="M29" s="70">
        <v>0</v>
      </c>
      <c r="N29" s="70">
        <v>0</v>
      </c>
      <c r="O29" s="70">
        <v>0</v>
      </c>
      <c r="P29" s="70">
        <v>0</v>
      </c>
      <c r="Q29" s="70">
        <v>0</v>
      </c>
    </row>
    <row r="30" spans="1:17" ht="15.75" customHeight="1">
      <c r="A30" s="89" t="s">
        <v>11</v>
      </c>
      <c r="B30" s="89"/>
      <c r="C30" s="89"/>
      <c r="D30" s="89"/>
      <c r="E30" s="89"/>
      <c r="F30" s="89"/>
      <c r="G30" s="89"/>
      <c r="H30" s="89"/>
      <c r="I30" s="89"/>
      <c r="J30" s="89"/>
      <c r="K30" s="89"/>
      <c r="L30" s="89"/>
      <c r="M30" s="89"/>
      <c r="N30" s="89"/>
      <c r="O30" s="89"/>
      <c r="P30" s="89"/>
      <c r="Q30" s="89"/>
    </row>
    <row r="31" spans="1:41" s="83" customFormat="1" ht="43.5" customHeight="1">
      <c r="A31" s="77" t="s">
        <v>215</v>
      </c>
      <c r="B31" s="78" t="s">
        <v>201</v>
      </c>
      <c r="C31" s="79">
        <f>SUM(F31+I31+L31+O31)</f>
        <v>743619</v>
      </c>
      <c r="D31" s="79">
        <f>SUM(G31+J31+M31+P31)</f>
        <v>743619</v>
      </c>
      <c r="E31" s="80">
        <f>SUM(D31/C31*100)</f>
        <v>100</v>
      </c>
      <c r="F31" s="79">
        <f>F33</f>
        <v>739860</v>
      </c>
      <c r="G31" s="79">
        <f>G33</f>
        <v>739860</v>
      </c>
      <c r="H31" s="79">
        <f>SUM(G31/F31*100)</f>
        <v>100</v>
      </c>
      <c r="I31" s="79">
        <f>I33</f>
        <v>0</v>
      </c>
      <c r="J31" s="79">
        <f>J33</f>
        <v>0</v>
      </c>
      <c r="K31" s="79">
        <v>0</v>
      </c>
      <c r="L31" s="79">
        <f>L33</f>
        <v>0</v>
      </c>
      <c r="M31" s="79">
        <f>M33</f>
        <v>0</v>
      </c>
      <c r="N31" s="81">
        <v>0</v>
      </c>
      <c r="O31" s="79">
        <f>O33</f>
        <v>3759</v>
      </c>
      <c r="P31" s="79">
        <f>P33</f>
        <v>3759</v>
      </c>
      <c r="Q31" s="79">
        <v>0</v>
      </c>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row>
    <row r="32" spans="1:17" ht="30.75" customHeight="1">
      <c r="A32" s="50" t="s">
        <v>20</v>
      </c>
      <c r="B32" s="40"/>
      <c r="C32" s="30"/>
      <c r="D32" s="30"/>
      <c r="E32" s="30"/>
      <c r="F32" s="30"/>
      <c r="G32" s="30"/>
      <c r="H32" s="30"/>
      <c r="I32" s="30"/>
      <c r="J32" s="30"/>
      <c r="K32" s="30"/>
      <c r="L32" s="30"/>
      <c r="M32" s="30"/>
      <c r="N32" s="30"/>
      <c r="O32" s="30"/>
      <c r="P32" s="30"/>
      <c r="Q32" s="30"/>
    </row>
    <row r="33" spans="1:17" ht="43.5" customHeight="1">
      <c r="A33" s="29" t="s">
        <v>21</v>
      </c>
      <c r="B33" s="40"/>
      <c r="C33" s="70">
        <f>SUM(F33+I33+L33+O33)</f>
        <v>743619</v>
      </c>
      <c r="D33" s="70">
        <f>SUM(G33+J33+M33+P33)</f>
        <v>743619</v>
      </c>
      <c r="E33" s="70">
        <f>SUM(D33/C33*100)</f>
        <v>100</v>
      </c>
      <c r="F33" s="70">
        <f>57860+682000</f>
        <v>739860</v>
      </c>
      <c r="G33" s="70">
        <f>57860+682000</f>
        <v>739860</v>
      </c>
      <c r="H33" s="70">
        <f>SUM(G33/F33*100)</f>
        <v>100</v>
      </c>
      <c r="I33" s="70">
        <v>0</v>
      </c>
      <c r="J33" s="70">
        <v>0</v>
      </c>
      <c r="K33" s="70">
        <v>0</v>
      </c>
      <c r="L33" s="70">
        <v>0</v>
      </c>
      <c r="M33" s="70">
        <v>0</v>
      </c>
      <c r="N33" s="70">
        <v>0</v>
      </c>
      <c r="O33" s="70">
        <v>3759</v>
      </c>
      <c r="P33" s="70">
        <v>3759</v>
      </c>
      <c r="Q33" s="70">
        <f>SUM(P33/O33*100)</f>
        <v>100</v>
      </c>
    </row>
    <row r="34" spans="1:41" s="83" customFormat="1" ht="71.25" customHeight="1">
      <c r="A34" s="77" t="s">
        <v>46</v>
      </c>
      <c r="B34" s="78" t="s">
        <v>201</v>
      </c>
      <c r="C34" s="79">
        <f>C36</f>
        <v>13409.2</v>
      </c>
      <c r="D34" s="79">
        <f aca="true" t="shared" si="3" ref="D34:Q34">D36</f>
        <v>13409.2</v>
      </c>
      <c r="E34" s="79">
        <f t="shared" si="3"/>
        <v>100</v>
      </c>
      <c r="F34" s="79">
        <f t="shared" si="3"/>
        <v>13409.2</v>
      </c>
      <c r="G34" s="79">
        <f t="shared" si="3"/>
        <v>13409.2</v>
      </c>
      <c r="H34" s="79">
        <f t="shared" si="3"/>
        <v>100</v>
      </c>
      <c r="I34" s="79">
        <f t="shared" si="3"/>
        <v>0</v>
      </c>
      <c r="J34" s="79">
        <f t="shared" si="3"/>
        <v>0</v>
      </c>
      <c r="K34" s="79">
        <f t="shared" si="3"/>
        <v>0</v>
      </c>
      <c r="L34" s="79">
        <f t="shared" si="3"/>
        <v>0</v>
      </c>
      <c r="M34" s="79">
        <f t="shared" si="3"/>
        <v>0</v>
      </c>
      <c r="N34" s="79">
        <f t="shared" si="3"/>
        <v>0</v>
      </c>
      <c r="O34" s="79">
        <f t="shared" si="3"/>
        <v>0</v>
      </c>
      <c r="P34" s="79">
        <f t="shared" si="3"/>
        <v>0</v>
      </c>
      <c r="Q34" s="79">
        <f t="shared" si="3"/>
        <v>0</v>
      </c>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row>
    <row r="35" spans="1:17" ht="15" customHeight="1">
      <c r="A35" s="50" t="s">
        <v>219</v>
      </c>
      <c r="B35" s="47"/>
      <c r="C35" s="47"/>
      <c r="D35" s="47"/>
      <c r="E35" s="47"/>
      <c r="F35" s="47"/>
      <c r="G35" s="47"/>
      <c r="H35" s="47"/>
      <c r="I35" s="47"/>
      <c r="J35" s="47"/>
      <c r="K35" s="47"/>
      <c r="L35" s="47"/>
      <c r="M35" s="47"/>
      <c r="N35" s="47"/>
      <c r="O35" s="47"/>
      <c r="P35" s="47"/>
      <c r="Q35" s="47"/>
    </row>
    <row r="36" spans="1:17" ht="15" customHeight="1">
      <c r="A36" s="46" t="s">
        <v>19</v>
      </c>
      <c r="B36" s="47"/>
      <c r="C36" s="70">
        <f>(F36+I36+L36+O36)</f>
        <v>13409.2</v>
      </c>
      <c r="D36" s="70">
        <f>(G36+J36+M36+P36)</f>
        <v>13409.2</v>
      </c>
      <c r="E36" s="70">
        <f>SUM(D36/C36*100)</f>
        <v>100</v>
      </c>
      <c r="F36" s="70">
        <v>13409.2</v>
      </c>
      <c r="G36" s="70">
        <v>13409.2</v>
      </c>
      <c r="H36" s="70">
        <f>SUM(G36/F36*100)</f>
        <v>100</v>
      </c>
      <c r="I36" s="70">
        <v>0</v>
      </c>
      <c r="J36" s="70">
        <v>0</v>
      </c>
      <c r="K36" s="70">
        <v>0</v>
      </c>
      <c r="L36" s="70">
        <v>0</v>
      </c>
      <c r="M36" s="70">
        <v>0</v>
      </c>
      <c r="N36" s="70">
        <v>0</v>
      </c>
      <c r="O36" s="70">
        <v>0</v>
      </c>
      <c r="P36" s="70">
        <v>0</v>
      </c>
      <c r="Q36" s="70">
        <v>0</v>
      </c>
    </row>
    <row r="37" spans="1:17" ht="15" customHeight="1">
      <c r="A37" s="31" t="s">
        <v>114</v>
      </c>
      <c r="B37" s="47"/>
      <c r="C37" s="70"/>
      <c r="D37" s="70"/>
      <c r="E37" s="70"/>
      <c r="F37" s="70"/>
      <c r="G37" s="70"/>
      <c r="H37" s="70"/>
      <c r="I37" s="70"/>
      <c r="J37" s="70"/>
      <c r="K37" s="70"/>
      <c r="L37" s="70"/>
      <c r="M37" s="70"/>
      <c r="N37" s="70"/>
      <c r="O37" s="70"/>
      <c r="P37" s="70"/>
      <c r="Q37" s="70"/>
    </row>
    <row r="38" spans="1:17" ht="15" customHeight="1">
      <c r="A38" s="77" t="s">
        <v>115</v>
      </c>
      <c r="B38" s="47"/>
      <c r="C38" s="79">
        <f>C40</f>
        <v>172000</v>
      </c>
      <c r="D38" s="79">
        <f aca="true" t="shared" si="4" ref="D38:Q38">D40</f>
        <v>172000</v>
      </c>
      <c r="E38" s="79">
        <f t="shared" si="4"/>
        <v>100</v>
      </c>
      <c r="F38" s="79">
        <f t="shared" si="4"/>
        <v>172000</v>
      </c>
      <c r="G38" s="79">
        <f t="shared" si="4"/>
        <v>172000</v>
      </c>
      <c r="H38" s="79">
        <f>SUM(G38/F38*100)</f>
        <v>100</v>
      </c>
      <c r="I38" s="79">
        <f t="shared" si="4"/>
        <v>0</v>
      </c>
      <c r="J38" s="79">
        <f t="shared" si="4"/>
        <v>0</v>
      </c>
      <c r="K38" s="79">
        <f t="shared" si="4"/>
        <v>0</v>
      </c>
      <c r="L38" s="79">
        <f t="shared" si="4"/>
        <v>0</v>
      </c>
      <c r="M38" s="79">
        <f t="shared" si="4"/>
        <v>0</v>
      </c>
      <c r="N38" s="79">
        <f t="shared" si="4"/>
        <v>0</v>
      </c>
      <c r="O38" s="79">
        <f t="shared" si="4"/>
        <v>0</v>
      </c>
      <c r="P38" s="79">
        <f t="shared" si="4"/>
        <v>0</v>
      </c>
      <c r="Q38" s="79">
        <f t="shared" si="4"/>
        <v>0</v>
      </c>
    </row>
    <row r="39" spans="1:17" ht="15" customHeight="1">
      <c r="A39" s="50" t="s">
        <v>116</v>
      </c>
      <c r="B39" s="47"/>
      <c r="C39" s="70"/>
      <c r="D39" s="70"/>
      <c r="E39" s="70"/>
      <c r="F39" s="70"/>
      <c r="G39" s="70"/>
      <c r="H39" s="70"/>
      <c r="I39" s="70"/>
      <c r="J39" s="70"/>
      <c r="K39" s="70"/>
      <c r="L39" s="70"/>
      <c r="M39" s="70"/>
      <c r="N39" s="70"/>
      <c r="O39" s="70"/>
      <c r="P39" s="70"/>
      <c r="Q39" s="70"/>
    </row>
    <row r="40" spans="1:17" ht="61.5" customHeight="1">
      <c r="A40" s="46" t="s">
        <v>117</v>
      </c>
      <c r="B40" s="47"/>
      <c r="C40" s="70">
        <f>(F40+I40+L40+O40)</f>
        <v>172000</v>
      </c>
      <c r="D40" s="70">
        <f>(G40+J40+M40+P40)</f>
        <v>172000</v>
      </c>
      <c r="E40" s="70">
        <f>SUM(D40/C40*100)</f>
        <v>100</v>
      </c>
      <c r="F40" s="70">
        <v>172000</v>
      </c>
      <c r="G40" s="70">
        <v>172000</v>
      </c>
      <c r="H40" s="70">
        <f>SUM(G40/F40*100)</f>
        <v>100</v>
      </c>
      <c r="I40" s="70">
        <v>0</v>
      </c>
      <c r="J40" s="70">
        <v>0</v>
      </c>
      <c r="K40" s="70">
        <v>0</v>
      </c>
      <c r="L40" s="70">
        <v>0</v>
      </c>
      <c r="M40" s="70">
        <v>0</v>
      </c>
      <c r="N40" s="70">
        <v>0</v>
      </c>
      <c r="O40" s="70">
        <v>0</v>
      </c>
      <c r="P40" s="70">
        <v>0</v>
      </c>
      <c r="Q40" s="70">
        <v>0</v>
      </c>
    </row>
    <row r="41" spans="1:17" ht="12.75">
      <c r="A41" s="31" t="s">
        <v>191</v>
      </c>
      <c r="B41" s="32"/>
      <c r="C41" s="48"/>
      <c r="D41" s="49"/>
      <c r="E41" s="49"/>
      <c r="F41" s="49"/>
      <c r="G41" s="48"/>
      <c r="H41" s="48"/>
      <c r="I41" s="48"/>
      <c r="J41" s="34"/>
      <c r="K41" s="34"/>
      <c r="L41" s="34"/>
      <c r="M41" s="34"/>
      <c r="N41" s="34"/>
      <c r="O41" s="34"/>
      <c r="P41" s="34"/>
      <c r="Q41" s="34"/>
    </row>
    <row r="42" spans="1:41" s="83" customFormat="1" ht="44.25" customHeight="1">
      <c r="A42" s="77" t="s">
        <v>166</v>
      </c>
      <c r="B42" s="78"/>
      <c r="C42" s="79">
        <f>SUM(C45,C47,C49)</f>
        <v>7600</v>
      </c>
      <c r="D42" s="79">
        <f>SUM(D45,D47,D49)</f>
        <v>7600</v>
      </c>
      <c r="E42" s="80">
        <f>SUM(D42/C42*100)</f>
        <v>100</v>
      </c>
      <c r="F42" s="79">
        <f>SUM(F45,F47,F49)</f>
        <v>7600</v>
      </c>
      <c r="G42" s="79">
        <f>SUM(G45,G47,G49)</f>
        <v>7600</v>
      </c>
      <c r="H42" s="79">
        <f>SUM(G42/F42*100)</f>
        <v>100</v>
      </c>
      <c r="I42" s="79">
        <f>SUM(I45,I47,I49)</f>
        <v>0</v>
      </c>
      <c r="J42" s="79">
        <f>SUM(J45,J47,J49)</f>
        <v>0</v>
      </c>
      <c r="K42" s="79">
        <v>0</v>
      </c>
      <c r="L42" s="79">
        <f>SUM(L45,L47,L49)</f>
        <v>0</v>
      </c>
      <c r="M42" s="79">
        <f>SUM(M45,M47,M49)</f>
        <v>0</v>
      </c>
      <c r="N42" s="81">
        <v>0</v>
      </c>
      <c r="O42" s="79">
        <f>SUM(O45,O47,O49)</f>
        <v>0</v>
      </c>
      <c r="P42" s="79">
        <f>SUM(P45,P47,P49)</f>
        <v>0</v>
      </c>
      <c r="Q42" s="79">
        <v>0</v>
      </c>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row>
    <row r="43" spans="1:17" ht="14.25" customHeight="1">
      <c r="A43" s="55" t="s">
        <v>84</v>
      </c>
      <c r="B43" s="31"/>
      <c r="C43" s="37"/>
      <c r="D43" s="37"/>
      <c r="E43" s="37"/>
      <c r="F43" s="37"/>
      <c r="G43" s="37"/>
      <c r="H43" s="52"/>
      <c r="I43" s="37"/>
      <c r="J43" s="37"/>
      <c r="K43" s="30"/>
      <c r="L43" s="37"/>
      <c r="M43" s="37"/>
      <c r="N43" s="30"/>
      <c r="O43" s="37"/>
      <c r="P43" s="37"/>
      <c r="Q43" s="30"/>
    </row>
    <row r="44" spans="1:17" ht="28.5" customHeight="1">
      <c r="A44" s="46" t="s">
        <v>142</v>
      </c>
      <c r="B44" s="31"/>
      <c r="C44" s="37"/>
      <c r="D44" s="37"/>
      <c r="E44" s="37"/>
      <c r="F44" s="37"/>
      <c r="G44" s="37"/>
      <c r="H44" s="37"/>
      <c r="I44" s="37"/>
      <c r="J44" s="37"/>
      <c r="K44" s="30"/>
      <c r="L44" s="37"/>
      <c r="M44" s="37"/>
      <c r="N44" s="30"/>
      <c r="O44" s="37"/>
      <c r="P44" s="37"/>
      <c r="Q44" s="30"/>
    </row>
    <row r="45" spans="1:17" ht="52.5" customHeight="1">
      <c r="A45" s="29" t="s">
        <v>133</v>
      </c>
      <c r="B45" s="29"/>
      <c r="C45" s="70">
        <f>SUM(F45+I45+L45+O45)</f>
        <v>4500</v>
      </c>
      <c r="D45" s="70">
        <f>SUM(G45+J45+M45+P45)</f>
        <v>4500</v>
      </c>
      <c r="E45" s="70">
        <f>SUM(D45/C45*100)</f>
        <v>100</v>
      </c>
      <c r="F45" s="70">
        <v>4500</v>
      </c>
      <c r="G45" s="70">
        <v>4500</v>
      </c>
      <c r="H45" s="70">
        <f>SUM(G45/F45*100)</f>
        <v>100</v>
      </c>
      <c r="I45" s="70">
        <v>0</v>
      </c>
      <c r="J45" s="70">
        <v>0</v>
      </c>
      <c r="K45" s="70">
        <v>0</v>
      </c>
      <c r="L45" s="70">
        <v>0</v>
      </c>
      <c r="M45" s="70">
        <v>0</v>
      </c>
      <c r="N45" s="70">
        <v>0</v>
      </c>
      <c r="O45" s="70">
        <v>0</v>
      </c>
      <c r="P45" s="70">
        <v>0</v>
      </c>
      <c r="Q45" s="70">
        <v>0</v>
      </c>
    </row>
    <row r="46" spans="1:17" ht="53.25" customHeight="1">
      <c r="A46" s="89" t="s">
        <v>82</v>
      </c>
      <c r="B46" s="89"/>
      <c r="C46" s="89"/>
      <c r="D46" s="89"/>
      <c r="E46" s="89"/>
      <c r="F46" s="89"/>
      <c r="G46" s="89"/>
      <c r="H46" s="89"/>
      <c r="I46" s="89"/>
      <c r="J46" s="89"/>
      <c r="K46" s="89"/>
      <c r="L46" s="89"/>
      <c r="M46" s="89"/>
      <c r="N46" s="89"/>
      <c r="O46" s="89"/>
      <c r="P46" s="89"/>
      <c r="Q46" s="89"/>
    </row>
    <row r="47" spans="1:17" ht="42.75" customHeight="1">
      <c r="A47" s="29" t="s">
        <v>81</v>
      </c>
      <c r="B47" s="29"/>
      <c r="C47" s="70">
        <f>SUM(F47+I47+L47+O47)</f>
        <v>2500</v>
      </c>
      <c r="D47" s="70">
        <f>SUM(G47+J47+M47+P47)</f>
        <v>2500</v>
      </c>
      <c r="E47" s="70">
        <f>SUM(D47/C47*100)</f>
        <v>100</v>
      </c>
      <c r="F47" s="70">
        <v>2500</v>
      </c>
      <c r="G47" s="70">
        <v>2500</v>
      </c>
      <c r="H47" s="70">
        <f>SUM(G47/F47*100)</f>
        <v>100</v>
      </c>
      <c r="I47" s="70">
        <v>0</v>
      </c>
      <c r="J47" s="70">
        <v>0</v>
      </c>
      <c r="K47" s="70">
        <v>0</v>
      </c>
      <c r="L47" s="70">
        <v>0</v>
      </c>
      <c r="M47" s="70">
        <v>0</v>
      </c>
      <c r="N47" s="70">
        <v>0</v>
      </c>
      <c r="O47" s="70">
        <v>0</v>
      </c>
      <c r="P47" s="70">
        <v>0</v>
      </c>
      <c r="Q47" s="70">
        <v>0</v>
      </c>
    </row>
    <row r="48" spans="1:17" ht="15.75" customHeight="1">
      <c r="A48" s="89" t="s">
        <v>83</v>
      </c>
      <c r="B48" s="89"/>
      <c r="C48" s="89"/>
      <c r="D48" s="89"/>
      <c r="E48" s="89"/>
      <c r="F48" s="89"/>
      <c r="G48" s="89"/>
      <c r="H48" s="89"/>
      <c r="I48" s="89"/>
      <c r="J48" s="89"/>
      <c r="K48" s="89"/>
      <c r="L48" s="89"/>
      <c r="M48" s="89"/>
      <c r="N48" s="89"/>
      <c r="O48" s="89"/>
      <c r="P48" s="89"/>
      <c r="Q48" s="89"/>
    </row>
    <row r="49" spans="1:17" ht="51.75" customHeight="1">
      <c r="A49" s="29" t="s">
        <v>134</v>
      </c>
      <c r="B49" s="29"/>
      <c r="C49" s="70">
        <f>SUM(F49+I49+L49+O49)</f>
        <v>600</v>
      </c>
      <c r="D49" s="70">
        <f>SUM(G49+J49+M49+P49)</f>
        <v>600</v>
      </c>
      <c r="E49" s="70">
        <f>SUM(D49/C49*100)</f>
        <v>100</v>
      </c>
      <c r="F49" s="70">
        <v>600</v>
      </c>
      <c r="G49" s="70">
        <v>600</v>
      </c>
      <c r="H49" s="70">
        <f>SUM(G49/F49*100)</f>
        <v>100</v>
      </c>
      <c r="I49" s="70">
        <v>0</v>
      </c>
      <c r="J49" s="70">
        <v>0</v>
      </c>
      <c r="K49" s="70">
        <v>0</v>
      </c>
      <c r="L49" s="70">
        <v>0</v>
      </c>
      <c r="M49" s="70">
        <v>0</v>
      </c>
      <c r="N49" s="70">
        <v>0</v>
      </c>
      <c r="O49" s="70">
        <v>0</v>
      </c>
      <c r="P49" s="70">
        <v>0</v>
      </c>
      <c r="Q49" s="70">
        <v>0</v>
      </c>
    </row>
    <row r="50" spans="1:17" ht="15.75" customHeight="1">
      <c r="A50" s="89" t="s">
        <v>135</v>
      </c>
      <c r="B50" s="89"/>
      <c r="C50" s="89"/>
      <c r="D50" s="89"/>
      <c r="E50" s="89"/>
      <c r="F50" s="89"/>
      <c r="G50" s="89"/>
      <c r="H50" s="89"/>
      <c r="I50" s="89"/>
      <c r="J50" s="89"/>
      <c r="K50" s="89"/>
      <c r="L50" s="89"/>
      <c r="M50" s="89"/>
      <c r="N50" s="89"/>
      <c r="O50" s="89"/>
      <c r="P50" s="89"/>
      <c r="Q50" s="89"/>
    </row>
    <row r="51" spans="1:41" s="83" customFormat="1" ht="36" customHeight="1">
      <c r="A51" s="77" t="s">
        <v>87</v>
      </c>
      <c r="B51" s="78"/>
      <c r="C51" s="79">
        <f>SUM(C53)</f>
        <v>18531.42</v>
      </c>
      <c r="D51" s="79">
        <f>SUM(D53)</f>
        <v>18531.42</v>
      </c>
      <c r="E51" s="80">
        <f>SUM(D51/C51*100)</f>
        <v>100</v>
      </c>
      <c r="F51" s="79">
        <f>SUM(F53)</f>
        <v>1000</v>
      </c>
      <c r="G51" s="79">
        <f>SUM(G53)</f>
        <v>1000</v>
      </c>
      <c r="H51" s="79">
        <f>SUM(G51/F51*100)</f>
        <v>100</v>
      </c>
      <c r="I51" s="79">
        <f>SUM(I53)</f>
        <v>0</v>
      </c>
      <c r="J51" s="79">
        <f>SUM(J53)</f>
        <v>0</v>
      </c>
      <c r="K51" s="79">
        <v>0</v>
      </c>
      <c r="L51" s="79">
        <f>SUM(L53)</f>
        <v>0</v>
      </c>
      <c r="M51" s="79">
        <f>SUM(M53)</f>
        <v>0</v>
      </c>
      <c r="N51" s="81">
        <v>0</v>
      </c>
      <c r="O51" s="79">
        <f>SUM(O53)</f>
        <v>17531.42</v>
      </c>
      <c r="P51" s="79">
        <f>SUM(P53)</f>
        <v>17531.42</v>
      </c>
      <c r="Q51" s="79">
        <v>0</v>
      </c>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row>
    <row r="52" spans="1:17" ht="18" customHeight="1">
      <c r="A52" s="50" t="s">
        <v>84</v>
      </c>
      <c r="B52" s="28"/>
      <c r="C52" s="67"/>
      <c r="D52" s="67"/>
      <c r="E52" s="67"/>
      <c r="F52" s="67"/>
      <c r="G52" s="67"/>
      <c r="H52" s="67"/>
      <c r="I52" s="67"/>
      <c r="J52" s="67"/>
      <c r="K52" s="67"/>
      <c r="L52" s="67"/>
      <c r="M52" s="67"/>
      <c r="N52" s="67"/>
      <c r="O52" s="67"/>
      <c r="P52" s="67"/>
      <c r="Q52" s="67"/>
    </row>
    <row r="53" spans="1:17" ht="52.5" customHeight="1">
      <c r="A53" s="44" t="s">
        <v>32</v>
      </c>
      <c r="B53" s="40" t="s">
        <v>201</v>
      </c>
      <c r="C53" s="70">
        <f>F53+I53+L53+O53</f>
        <v>18531.42</v>
      </c>
      <c r="D53" s="70">
        <f>G53+J53+M53+P53</f>
        <v>18531.42</v>
      </c>
      <c r="E53" s="70">
        <f>SUM(D53/C53*100)</f>
        <v>100</v>
      </c>
      <c r="F53" s="71">
        <v>1000</v>
      </c>
      <c r="G53" s="71">
        <v>1000</v>
      </c>
      <c r="H53" s="70">
        <f>SUM(G53/F53*100)</f>
        <v>100</v>
      </c>
      <c r="I53" s="70">
        <v>0</v>
      </c>
      <c r="J53" s="70">
        <v>0</v>
      </c>
      <c r="K53" s="70">
        <v>0</v>
      </c>
      <c r="L53" s="70">
        <v>0</v>
      </c>
      <c r="M53" s="70">
        <v>0</v>
      </c>
      <c r="N53" s="70">
        <v>0</v>
      </c>
      <c r="O53" s="70">
        <v>17531.42</v>
      </c>
      <c r="P53" s="70">
        <v>17531.42</v>
      </c>
      <c r="Q53" s="70">
        <v>0</v>
      </c>
    </row>
    <row r="54" spans="1:17" ht="15.75" customHeight="1">
      <c r="A54" s="89" t="s">
        <v>88</v>
      </c>
      <c r="B54" s="89"/>
      <c r="C54" s="89"/>
      <c r="D54" s="89"/>
      <c r="E54" s="89"/>
      <c r="F54" s="89"/>
      <c r="G54" s="89"/>
      <c r="H54" s="89"/>
      <c r="I54" s="89"/>
      <c r="J54" s="89"/>
      <c r="K54" s="89"/>
      <c r="L54" s="89"/>
      <c r="M54" s="89"/>
      <c r="N54" s="89"/>
      <c r="O54" s="89"/>
      <c r="P54" s="89"/>
      <c r="Q54" s="89"/>
    </row>
    <row r="55" spans="1:17" ht="12.75">
      <c r="A55" s="53" t="s">
        <v>170</v>
      </c>
      <c r="B55" s="53"/>
      <c r="C55" s="48"/>
      <c r="D55" s="48"/>
      <c r="E55" s="54"/>
      <c r="F55" s="48"/>
      <c r="G55" s="48"/>
      <c r="H55" s="48"/>
      <c r="I55" s="48"/>
      <c r="J55" s="34"/>
      <c r="K55" s="34"/>
      <c r="L55" s="34"/>
      <c r="M55" s="34"/>
      <c r="N55" s="34"/>
      <c r="O55" s="34"/>
      <c r="P55" s="34"/>
      <c r="Q55" s="34"/>
    </row>
    <row r="56" spans="1:41" s="83" customFormat="1" ht="30.75" customHeight="1">
      <c r="A56" s="77" t="s">
        <v>172</v>
      </c>
      <c r="B56" s="78"/>
      <c r="C56" s="79">
        <f>F56+I56+L56+O56</f>
        <v>23903</v>
      </c>
      <c r="D56" s="79">
        <f>G56+J56+M56+P56</f>
        <v>23141.02</v>
      </c>
      <c r="E56" s="80">
        <f>SUM(D56/C56*100)</f>
        <v>96.8121993055265</v>
      </c>
      <c r="F56" s="79">
        <f>SUM(F58:F72)</f>
        <v>22878</v>
      </c>
      <c r="G56" s="79">
        <f>SUM(G58:G72)</f>
        <v>22067.12</v>
      </c>
      <c r="H56" s="79">
        <f>SUM(G56/F56*100)</f>
        <v>96.45563423376169</v>
      </c>
      <c r="I56" s="79">
        <f>SUM(I58:I72)</f>
        <v>1025</v>
      </c>
      <c r="J56" s="79">
        <f>SUM(J58:J72)</f>
        <v>1000.9</v>
      </c>
      <c r="K56" s="79">
        <f>SUM(J56/I56*100)</f>
        <v>97.64878048780487</v>
      </c>
      <c r="L56" s="79">
        <f>SUM(L58:L72)</f>
        <v>0</v>
      </c>
      <c r="M56" s="79">
        <f>SUM(M58:M72)</f>
        <v>0</v>
      </c>
      <c r="N56" s="79">
        <v>0</v>
      </c>
      <c r="O56" s="79">
        <f>SUM(O58:O72)</f>
        <v>0</v>
      </c>
      <c r="P56" s="79">
        <f>SUM(P58:P72)</f>
        <v>73</v>
      </c>
      <c r="Q56" s="79">
        <v>0</v>
      </c>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row>
    <row r="57" spans="1:17" ht="13.5">
      <c r="A57" s="55" t="s">
        <v>171</v>
      </c>
      <c r="B57" s="28"/>
      <c r="C57" s="70"/>
      <c r="D57" s="70"/>
      <c r="E57" s="70"/>
      <c r="F57" s="70"/>
      <c r="G57" s="70"/>
      <c r="H57" s="70"/>
      <c r="I57" s="70"/>
      <c r="J57" s="70"/>
      <c r="K57" s="70"/>
      <c r="L57" s="70"/>
      <c r="M57" s="70"/>
      <c r="N57" s="70"/>
      <c r="O57" s="70"/>
      <c r="P57" s="70"/>
      <c r="Q57" s="70"/>
    </row>
    <row r="58" spans="1:17" ht="28.5" customHeight="1">
      <c r="A58" s="29" t="s">
        <v>33</v>
      </c>
      <c r="B58" s="28"/>
      <c r="C58" s="70">
        <f>F58+I58+L58+O58</f>
        <v>1650</v>
      </c>
      <c r="D58" s="70">
        <f aca="true" t="shared" si="5" ref="D58:D72">G58+J58+M58+P58</f>
        <v>1617</v>
      </c>
      <c r="E58" s="70">
        <f>SUM(D58/C58*100)</f>
        <v>98</v>
      </c>
      <c r="F58" s="70">
        <v>1650</v>
      </c>
      <c r="G58" s="70">
        <v>1617</v>
      </c>
      <c r="H58" s="70">
        <f>SUM(G58/F58*100)</f>
        <v>98</v>
      </c>
      <c r="I58" s="70">
        <v>0</v>
      </c>
      <c r="J58" s="70">
        <v>0</v>
      </c>
      <c r="K58" s="70">
        <v>0</v>
      </c>
      <c r="L58" s="70">
        <v>0</v>
      </c>
      <c r="M58" s="70">
        <v>0</v>
      </c>
      <c r="N58" s="70">
        <v>0</v>
      </c>
      <c r="O58" s="70">
        <v>0</v>
      </c>
      <c r="P58" s="70">
        <v>0</v>
      </c>
      <c r="Q58" s="70">
        <v>0</v>
      </c>
    </row>
    <row r="59" spans="1:17" ht="12.75">
      <c r="A59" s="89" t="s">
        <v>90</v>
      </c>
      <c r="B59" s="89"/>
      <c r="C59" s="89"/>
      <c r="D59" s="89"/>
      <c r="E59" s="89"/>
      <c r="F59" s="89"/>
      <c r="G59" s="89"/>
      <c r="H59" s="89"/>
      <c r="I59" s="89"/>
      <c r="J59" s="89"/>
      <c r="K59" s="89"/>
      <c r="L59" s="89"/>
      <c r="M59" s="89"/>
      <c r="N59" s="89"/>
      <c r="O59" s="89"/>
      <c r="P59" s="89"/>
      <c r="Q59" s="89"/>
    </row>
    <row r="60" spans="1:17" ht="54.75" customHeight="1">
      <c r="A60" s="29" t="s">
        <v>173</v>
      </c>
      <c r="B60" s="28"/>
      <c r="C60" s="70">
        <f aca="true" t="shared" si="6" ref="C60:C72">F60+I60+L60+O60</f>
        <v>4936</v>
      </c>
      <c r="D60" s="70">
        <f t="shared" si="5"/>
        <v>4689.18</v>
      </c>
      <c r="E60" s="70">
        <f>SUM(D60/C60*100)</f>
        <v>94.99959481361427</v>
      </c>
      <c r="F60" s="70">
        <v>4936</v>
      </c>
      <c r="G60" s="70">
        <v>4689.18</v>
      </c>
      <c r="H60" s="70">
        <f>SUM(G60/F60*100)</f>
        <v>94.99959481361427</v>
      </c>
      <c r="I60" s="70">
        <v>0</v>
      </c>
      <c r="J60" s="70">
        <v>0</v>
      </c>
      <c r="K60" s="70">
        <v>0</v>
      </c>
      <c r="L60" s="70">
        <v>0</v>
      </c>
      <c r="M60" s="70">
        <v>0</v>
      </c>
      <c r="N60" s="70">
        <v>0</v>
      </c>
      <c r="O60" s="70">
        <v>0</v>
      </c>
      <c r="P60" s="70">
        <v>0</v>
      </c>
      <c r="Q60" s="70">
        <v>0</v>
      </c>
    </row>
    <row r="61" spans="1:17" ht="27.75" customHeight="1">
      <c r="A61" s="89" t="s">
        <v>91</v>
      </c>
      <c r="B61" s="89"/>
      <c r="C61" s="89"/>
      <c r="D61" s="89"/>
      <c r="E61" s="89"/>
      <c r="F61" s="89"/>
      <c r="G61" s="89"/>
      <c r="H61" s="89"/>
      <c r="I61" s="89"/>
      <c r="J61" s="89"/>
      <c r="K61" s="89"/>
      <c r="L61" s="89"/>
      <c r="M61" s="89"/>
      <c r="N61" s="89"/>
      <c r="O61" s="89"/>
      <c r="P61" s="89"/>
      <c r="Q61" s="89"/>
    </row>
    <row r="62" spans="1:17" ht="55.5" customHeight="1">
      <c r="A62" s="29" t="s">
        <v>34</v>
      </c>
      <c r="B62" s="28"/>
      <c r="C62" s="70">
        <f t="shared" si="6"/>
        <v>2468</v>
      </c>
      <c r="D62" s="70">
        <f t="shared" si="5"/>
        <v>2672.85</v>
      </c>
      <c r="E62" s="70">
        <f>SUM(D62/C62*100)</f>
        <v>108.30024311183143</v>
      </c>
      <c r="F62" s="70">
        <v>2468</v>
      </c>
      <c r="G62" s="70">
        <v>2672.85</v>
      </c>
      <c r="H62" s="70">
        <f>SUM(G62/F62*100)</f>
        <v>108.30024311183143</v>
      </c>
      <c r="I62" s="70">
        <v>0</v>
      </c>
      <c r="J62" s="70">
        <v>0</v>
      </c>
      <c r="K62" s="70">
        <v>0</v>
      </c>
      <c r="L62" s="70">
        <v>0</v>
      </c>
      <c r="M62" s="70">
        <v>0</v>
      </c>
      <c r="N62" s="70">
        <v>0</v>
      </c>
      <c r="O62" s="70">
        <v>0</v>
      </c>
      <c r="P62" s="70">
        <v>0</v>
      </c>
      <c r="Q62" s="70">
        <v>0</v>
      </c>
    </row>
    <row r="63" spans="1:17" ht="30.75" customHeight="1">
      <c r="A63" s="89" t="s">
        <v>92</v>
      </c>
      <c r="B63" s="89"/>
      <c r="C63" s="89"/>
      <c r="D63" s="89"/>
      <c r="E63" s="89"/>
      <c r="F63" s="89"/>
      <c r="G63" s="89"/>
      <c r="H63" s="89"/>
      <c r="I63" s="89"/>
      <c r="J63" s="89"/>
      <c r="K63" s="89"/>
      <c r="L63" s="89"/>
      <c r="M63" s="89"/>
      <c r="N63" s="89"/>
      <c r="O63" s="89"/>
      <c r="P63" s="89"/>
      <c r="Q63" s="89"/>
    </row>
    <row r="64" spans="1:17" ht="55.5" customHeight="1">
      <c r="A64" s="29" t="s">
        <v>53</v>
      </c>
      <c r="B64" s="28"/>
      <c r="C64" s="70">
        <f t="shared" si="6"/>
        <v>6909</v>
      </c>
      <c r="D64" s="70">
        <f t="shared" si="5"/>
        <v>6701.7</v>
      </c>
      <c r="E64" s="70">
        <f>SUM(D64/C64*100)</f>
        <v>96.99956578376032</v>
      </c>
      <c r="F64" s="70">
        <v>6909</v>
      </c>
      <c r="G64" s="70">
        <v>6701.7</v>
      </c>
      <c r="H64" s="70">
        <f>SUM(G64/F64*100)</f>
        <v>96.99956578376032</v>
      </c>
      <c r="I64" s="70">
        <v>0</v>
      </c>
      <c r="J64" s="70">
        <v>0</v>
      </c>
      <c r="K64" s="70">
        <v>0</v>
      </c>
      <c r="L64" s="70">
        <v>0</v>
      </c>
      <c r="M64" s="70">
        <v>0</v>
      </c>
      <c r="N64" s="70">
        <v>0</v>
      </c>
      <c r="O64" s="70">
        <v>0</v>
      </c>
      <c r="P64" s="70">
        <v>0</v>
      </c>
      <c r="Q64" s="70">
        <v>0</v>
      </c>
    </row>
    <row r="65" spans="1:17" ht="12.75">
      <c r="A65" s="89" t="s">
        <v>93</v>
      </c>
      <c r="B65" s="89"/>
      <c r="C65" s="89"/>
      <c r="D65" s="89"/>
      <c r="E65" s="89"/>
      <c r="F65" s="89"/>
      <c r="G65" s="89"/>
      <c r="H65" s="89"/>
      <c r="I65" s="89"/>
      <c r="J65" s="89"/>
      <c r="K65" s="89"/>
      <c r="L65" s="89"/>
      <c r="M65" s="89"/>
      <c r="N65" s="89"/>
      <c r="O65" s="89"/>
      <c r="P65" s="89"/>
      <c r="Q65" s="89"/>
    </row>
    <row r="66" spans="1:17" ht="41.25" customHeight="1">
      <c r="A66" s="29" t="s">
        <v>54</v>
      </c>
      <c r="B66" s="28"/>
      <c r="C66" s="70">
        <f t="shared" si="6"/>
        <v>5920</v>
      </c>
      <c r="D66" s="70">
        <f t="shared" si="5"/>
        <v>5742.39</v>
      </c>
      <c r="E66" s="70">
        <f>SUM(D66/C66*100)</f>
        <v>96.99983108108108</v>
      </c>
      <c r="F66" s="70">
        <v>5920</v>
      </c>
      <c r="G66" s="70">
        <v>5742.39</v>
      </c>
      <c r="H66" s="70">
        <f>SUM(G66/F66*100)</f>
        <v>96.99983108108108</v>
      </c>
      <c r="I66" s="70">
        <v>0</v>
      </c>
      <c r="J66" s="70">
        <v>0</v>
      </c>
      <c r="K66" s="70">
        <v>0</v>
      </c>
      <c r="L66" s="70">
        <v>0</v>
      </c>
      <c r="M66" s="70">
        <v>0</v>
      </c>
      <c r="N66" s="70">
        <v>0</v>
      </c>
      <c r="O66" s="70">
        <v>0</v>
      </c>
      <c r="P66" s="70">
        <v>0</v>
      </c>
      <c r="Q66" s="70">
        <v>0</v>
      </c>
    </row>
    <row r="67" spans="1:17" ht="12.75">
      <c r="A67" s="89" t="s">
        <v>95</v>
      </c>
      <c r="B67" s="89"/>
      <c r="C67" s="89"/>
      <c r="D67" s="89"/>
      <c r="E67" s="89"/>
      <c r="F67" s="89"/>
      <c r="G67" s="89"/>
      <c r="H67" s="89"/>
      <c r="I67" s="89"/>
      <c r="J67" s="89"/>
      <c r="K67" s="89"/>
      <c r="L67" s="89"/>
      <c r="M67" s="89"/>
      <c r="N67" s="89"/>
      <c r="O67" s="89"/>
      <c r="P67" s="89"/>
      <c r="Q67" s="89"/>
    </row>
    <row r="68" spans="1:17" ht="25.5">
      <c r="A68" s="29" t="s">
        <v>174</v>
      </c>
      <c r="B68" s="28"/>
      <c r="C68" s="70">
        <f t="shared" si="6"/>
        <v>300</v>
      </c>
      <c r="D68" s="70">
        <f t="shared" si="5"/>
        <v>298.9</v>
      </c>
      <c r="E68" s="70">
        <f>SUM(D68/C68*100)</f>
        <v>99.63333333333333</v>
      </c>
      <c r="F68" s="70">
        <v>200</v>
      </c>
      <c r="G68" s="70">
        <v>200</v>
      </c>
      <c r="H68" s="70">
        <f>SUM(G68/F68*100)</f>
        <v>100</v>
      </c>
      <c r="I68" s="70">
        <v>100</v>
      </c>
      <c r="J68" s="70">
        <v>98.9</v>
      </c>
      <c r="K68" s="70">
        <f>SUM(J68/I68*100)</f>
        <v>98.9</v>
      </c>
      <c r="L68" s="70">
        <v>0</v>
      </c>
      <c r="M68" s="70">
        <v>0</v>
      </c>
      <c r="N68" s="70">
        <v>0</v>
      </c>
      <c r="O68" s="70">
        <v>0</v>
      </c>
      <c r="P68" s="70">
        <v>0</v>
      </c>
      <c r="Q68" s="70">
        <v>0</v>
      </c>
    </row>
    <row r="69" spans="1:17" ht="30" customHeight="1">
      <c r="A69" s="89" t="s">
        <v>98</v>
      </c>
      <c r="B69" s="89"/>
      <c r="C69" s="89"/>
      <c r="D69" s="89"/>
      <c r="E69" s="89"/>
      <c r="F69" s="89"/>
      <c r="G69" s="89"/>
      <c r="H69" s="89"/>
      <c r="I69" s="89"/>
      <c r="J69" s="89"/>
      <c r="K69" s="89"/>
      <c r="L69" s="89"/>
      <c r="M69" s="89"/>
      <c r="N69" s="89"/>
      <c r="O69" s="89"/>
      <c r="P69" s="89"/>
      <c r="Q69" s="89"/>
    </row>
    <row r="70" spans="1:17" ht="41.25" customHeight="1">
      <c r="A70" s="29" t="s">
        <v>1</v>
      </c>
      <c r="B70" s="28"/>
      <c r="C70" s="70">
        <f t="shared" si="6"/>
        <v>1250</v>
      </c>
      <c r="D70" s="70">
        <f t="shared" si="5"/>
        <v>1101.5</v>
      </c>
      <c r="E70" s="70">
        <f>SUM(D70/C70*100)</f>
        <v>88.12</v>
      </c>
      <c r="F70" s="70">
        <v>575</v>
      </c>
      <c r="G70" s="70">
        <v>354</v>
      </c>
      <c r="H70" s="70">
        <f>SUM(G70/F70*100)</f>
        <v>61.56521739130435</v>
      </c>
      <c r="I70" s="70">
        <v>675</v>
      </c>
      <c r="J70" s="70">
        <v>674.5</v>
      </c>
      <c r="K70" s="70">
        <f>SUM(J70/I70*100)</f>
        <v>99.92592592592592</v>
      </c>
      <c r="L70" s="70">
        <v>0</v>
      </c>
      <c r="M70" s="70">
        <v>0</v>
      </c>
      <c r="N70" s="70">
        <v>0</v>
      </c>
      <c r="O70" s="70">
        <v>0</v>
      </c>
      <c r="P70" s="70">
        <v>73</v>
      </c>
      <c r="Q70" s="70">
        <v>0</v>
      </c>
    </row>
    <row r="71" spans="1:17" ht="30" customHeight="1">
      <c r="A71" s="89" t="s">
        <v>99</v>
      </c>
      <c r="B71" s="89"/>
      <c r="C71" s="89"/>
      <c r="D71" s="89"/>
      <c r="E71" s="89"/>
      <c r="F71" s="89"/>
      <c r="G71" s="89"/>
      <c r="H71" s="89"/>
      <c r="I71" s="89"/>
      <c r="J71" s="89"/>
      <c r="K71" s="89"/>
      <c r="L71" s="89"/>
      <c r="M71" s="89"/>
      <c r="N71" s="89"/>
      <c r="O71" s="89"/>
      <c r="P71" s="89"/>
      <c r="Q71" s="89"/>
    </row>
    <row r="72" spans="1:17" ht="25.5">
      <c r="A72" s="29" t="s">
        <v>85</v>
      </c>
      <c r="B72" s="28"/>
      <c r="C72" s="70">
        <f t="shared" si="6"/>
        <v>470</v>
      </c>
      <c r="D72" s="70">
        <f t="shared" si="5"/>
        <v>317.5</v>
      </c>
      <c r="E72" s="70">
        <f>SUM(D72/C72*100)</f>
        <v>67.5531914893617</v>
      </c>
      <c r="F72" s="70">
        <v>220</v>
      </c>
      <c r="G72" s="70">
        <v>90</v>
      </c>
      <c r="H72" s="70">
        <f>SUM(G72/F72*100)</f>
        <v>40.909090909090914</v>
      </c>
      <c r="I72" s="70">
        <v>250</v>
      </c>
      <c r="J72" s="70">
        <v>227.5</v>
      </c>
      <c r="K72" s="70">
        <f>SUM(J72/I72*100)</f>
        <v>91</v>
      </c>
      <c r="L72" s="70">
        <v>0</v>
      </c>
      <c r="M72" s="70">
        <v>0</v>
      </c>
      <c r="N72" s="70">
        <v>0</v>
      </c>
      <c r="O72" s="70">
        <v>0</v>
      </c>
      <c r="P72" s="70">
        <v>0</v>
      </c>
      <c r="Q72" s="70">
        <v>0</v>
      </c>
    </row>
    <row r="73" spans="1:17" ht="27.75" customHeight="1">
      <c r="A73" s="89" t="s">
        <v>100</v>
      </c>
      <c r="B73" s="89"/>
      <c r="C73" s="89"/>
      <c r="D73" s="89"/>
      <c r="E73" s="89"/>
      <c r="F73" s="89"/>
      <c r="G73" s="89"/>
      <c r="H73" s="89"/>
      <c r="I73" s="89"/>
      <c r="J73" s="89"/>
      <c r="K73" s="89"/>
      <c r="L73" s="89"/>
      <c r="M73" s="89"/>
      <c r="N73" s="89"/>
      <c r="O73" s="89"/>
      <c r="P73" s="89"/>
      <c r="Q73" s="89"/>
    </row>
    <row r="74" spans="1:17" ht="12.75">
      <c r="A74" s="53" t="s">
        <v>188</v>
      </c>
      <c r="B74" s="53"/>
      <c r="C74" s="48"/>
      <c r="D74" s="48"/>
      <c r="E74" s="54"/>
      <c r="F74" s="48"/>
      <c r="G74" s="48"/>
      <c r="H74" s="48"/>
      <c r="I74" s="48"/>
      <c r="J74" s="34"/>
      <c r="K74" s="34"/>
      <c r="L74" s="34"/>
      <c r="M74" s="34"/>
      <c r="N74" s="39"/>
      <c r="O74" s="34"/>
      <c r="P74" s="34"/>
      <c r="Q74" s="39"/>
    </row>
    <row r="75" spans="1:41" s="83" customFormat="1" ht="28.5" customHeight="1">
      <c r="A75" s="77" t="s">
        <v>205</v>
      </c>
      <c r="B75" s="78"/>
      <c r="C75" s="79">
        <f>SUM(C78,C81)</f>
        <v>4381.93</v>
      </c>
      <c r="D75" s="79">
        <f aca="true" t="shared" si="7" ref="D75:Q75">SUM(D78,D81)</f>
        <v>4381.93</v>
      </c>
      <c r="E75" s="80">
        <f>SUM(D75/C75*100)</f>
        <v>100</v>
      </c>
      <c r="F75" s="79">
        <f t="shared" si="7"/>
        <v>1599.85</v>
      </c>
      <c r="G75" s="79">
        <f t="shared" si="7"/>
        <v>1599.85</v>
      </c>
      <c r="H75" s="79">
        <f>SUM(G75/F75*100)</f>
        <v>100</v>
      </c>
      <c r="I75" s="79">
        <f t="shared" si="7"/>
        <v>2782.08</v>
      </c>
      <c r="J75" s="79">
        <f t="shared" si="7"/>
        <v>2782.08</v>
      </c>
      <c r="K75" s="79">
        <f>SUM(J75/I75*100)</f>
        <v>100</v>
      </c>
      <c r="L75" s="79">
        <f t="shared" si="7"/>
        <v>0</v>
      </c>
      <c r="M75" s="79">
        <f t="shared" si="7"/>
        <v>0</v>
      </c>
      <c r="N75" s="81">
        <f t="shared" si="7"/>
        <v>0</v>
      </c>
      <c r="O75" s="79">
        <f t="shared" si="7"/>
        <v>0</v>
      </c>
      <c r="P75" s="79">
        <f t="shared" si="7"/>
        <v>0</v>
      </c>
      <c r="Q75" s="79">
        <f t="shared" si="7"/>
        <v>0</v>
      </c>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row>
    <row r="76" spans="1:17" ht="27">
      <c r="A76" s="55" t="s">
        <v>189</v>
      </c>
      <c r="B76" s="28"/>
      <c r="C76" s="67"/>
      <c r="D76" s="67"/>
      <c r="E76" s="67"/>
      <c r="F76" s="67"/>
      <c r="G76" s="67"/>
      <c r="H76" s="67"/>
      <c r="I76" s="67"/>
      <c r="J76" s="67"/>
      <c r="K76" s="67"/>
      <c r="L76" s="67"/>
      <c r="M76" s="67"/>
      <c r="N76" s="67"/>
      <c r="O76" s="67"/>
      <c r="P76" s="67"/>
      <c r="Q76" s="67"/>
    </row>
    <row r="77" spans="1:17" ht="12.75">
      <c r="A77" s="28" t="s">
        <v>154</v>
      </c>
      <c r="B77" s="28"/>
      <c r="C77" s="30"/>
      <c r="D77" s="30"/>
      <c r="E77" s="30"/>
      <c r="F77" s="30"/>
      <c r="G77" s="30"/>
      <c r="H77" s="30"/>
      <c r="I77" s="30"/>
      <c r="J77" s="30"/>
      <c r="K77" s="30"/>
      <c r="L77" s="30"/>
      <c r="M77" s="30"/>
      <c r="N77" s="30"/>
      <c r="O77" s="30"/>
      <c r="P77" s="30"/>
      <c r="Q77" s="30"/>
    </row>
    <row r="78" spans="1:17" ht="25.5">
      <c r="A78" s="44" t="s">
        <v>36</v>
      </c>
      <c r="B78" s="40"/>
      <c r="C78" s="70">
        <f>F78+I78+L78+O78</f>
        <v>4181.93</v>
      </c>
      <c r="D78" s="70">
        <f>G78+J78+M78+P78</f>
        <v>4181.93</v>
      </c>
      <c r="E78" s="70">
        <f>SUM(D78/C78*100)</f>
        <v>100</v>
      </c>
      <c r="F78" s="70">
        <v>1399.85</v>
      </c>
      <c r="G78" s="70">
        <v>1399.85</v>
      </c>
      <c r="H78" s="70">
        <f>SUM(G78/F78*100)</f>
        <v>100</v>
      </c>
      <c r="I78" s="70">
        <v>2782.08</v>
      </c>
      <c r="J78" s="70">
        <v>2782.08</v>
      </c>
      <c r="K78" s="70">
        <f>SUM(J78/I78*100)</f>
        <v>100</v>
      </c>
      <c r="L78" s="70">
        <v>0</v>
      </c>
      <c r="M78" s="70">
        <v>0</v>
      </c>
      <c r="N78" s="70">
        <v>0</v>
      </c>
      <c r="O78" s="70">
        <v>0</v>
      </c>
      <c r="P78" s="70">
        <v>0</v>
      </c>
      <c r="Q78" s="70">
        <v>0</v>
      </c>
    </row>
    <row r="79" spans="1:17" ht="38.25" customHeight="1">
      <c r="A79" s="89" t="s">
        <v>35</v>
      </c>
      <c r="B79" s="89"/>
      <c r="C79" s="89"/>
      <c r="D79" s="89"/>
      <c r="E79" s="89"/>
      <c r="F79" s="89"/>
      <c r="G79" s="89"/>
      <c r="H79" s="89"/>
      <c r="I79" s="89"/>
      <c r="J79" s="89"/>
      <c r="K79" s="89"/>
      <c r="L79" s="89"/>
      <c r="M79" s="89"/>
      <c r="N79" s="89"/>
      <c r="O79" s="89"/>
      <c r="P79" s="89"/>
      <c r="Q79" s="89"/>
    </row>
    <row r="80" spans="1:17" ht="12.75">
      <c r="A80" s="33" t="s">
        <v>206</v>
      </c>
      <c r="B80" s="33"/>
      <c r="C80" s="37"/>
      <c r="D80" s="37"/>
      <c r="E80" s="37"/>
      <c r="F80" s="37"/>
      <c r="G80" s="37"/>
      <c r="H80" s="37"/>
      <c r="I80" s="37"/>
      <c r="J80" s="37"/>
      <c r="K80" s="37"/>
      <c r="L80" s="37"/>
      <c r="M80" s="37"/>
      <c r="N80" s="37"/>
      <c r="O80" s="37"/>
      <c r="P80" s="37"/>
      <c r="Q80" s="37"/>
    </row>
    <row r="81" spans="1:17" ht="12.75">
      <c r="A81" s="44" t="s">
        <v>155</v>
      </c>
      <c r="B81" s="33"/>
      <c r="C81" s="40">
        <f>(F81+I81+L81+O81)</f>
        <v>200</v>
      </c>
      <c r="D81" s="40">
        <f>(G81+J81+M81+P81)</f>
        <v>200</v>
      </c>
      <c r="E81" s="40">
        <v>100</v>
      </c>
      <c r="F81" s="40">
        <v>200</v>
      </c>
      <c r="G81" s="40">
        <v>200</v>
      </c>
      <c r="H81" s="40">
        <f>SUM(G81/F81*100)</f>
        <v>100</v>
      </c>
      <c r="I81" s="56">
        <v>0</v>
      </c>
      <c r="J81" s="41">
        <v>0</v>
      </c>
      <c r="K81" s="40">
        <v>0</v>
      </c>
      <c r="L81" s="56">
        <v>0</v>
      </c>
      <c r="M81" s="41">
        <v>0</v>
      </c>
      <c r="N81" s="40">
        <v>0</v>
      </c>
      <c r="O81" s="56">
        <v>0</v>
      </c>
      <c r="P81" s="41">
        <v>0</v>
      </c>
      <c r="Q81" s="40">
        <v>0</v>
      </c>
    </row>
    <row r="82" spans="1:17" ht="15.75" customHeight="1">
      <c r="A82" s="89" t="s">
        <v>52</v>
      </c>
      <c r="B82" s="89"/>
      <c r="C82" s="89"/>
      <c r="D82" s="89"/>
      <c r="E82" s="89"/>
      <c r="F82" s="89"/>
      <c r="G82" s="89"/>
      <c r="H82" s="89"/>
      <c r="I82" s="89"/>
      <c r="J82" s="89"/>
      <c r="K82" s="89"/>
      <c r="L82" s="89"/>
      <c r="M82" s="89"/>
      <c r="N82" s="89"/>
      <c r="O82" s="89"/>
      <c r="P82" s="89"/>
      <c r="Q82" s="89"/>
    </row>
    <row r="83" spans="1:41" s="83" customFormat="1" ht="42" customHeight="1">
      <c r="A83" s="77" t="s">
        <v>168</v>
      </c>
      <c r="B83" s="78"/>
      <c r="C83" s="79">
        <f>C84+C93</f>
        <v>65698.887</v>
      </c>
      <c r="D83" s="79">
        <f>D84+D93</f>
        <v>65698.887</v>
      </c>
      <c r="E83" s="80">
        <f>SUM(D83/C83*100)</f>
        <v>100</v>
      </c>
      <c r="F83" s="79">
        <f>F84+F93</f>
        <v>62198.887</v>
      </c>
      <c r="G83" s="79">
        <f>G84+G93</f>
        <v>62198.887</v>
      </c>
      <c r="H83" s="79">
        <f>SUM(G83/F83*100)</f>
        <v>100</v>
      </c>
      <c r="I83" s="79">
        <f>I84+I93</f>
        <v>3500</v>
      </c>
      <c r="J83" s="79">
        <f>J84+J93</f>
        <v>3500</v>
      </c>
      <c r="K83" s="79">
        <v>0</v>
      </c>
      <c r="L83" s="79">
        <f>L84+L93</f>
        <v>0</v>
      </c>
      <c r="M83" s="79">
        <f>M84+M93</f>
        <v>0</v>
      </c>
      <c r="N83" s="79">
        <v>0</v>
      </c>
      <c r="O83" s="79">
        <f>O84+O93</f>
        <v>0</v>
      </c>
      <c r="P83" s="79">
        <f>P84+P93</f>
        <v>0</v>
      </c>
      <c r="Q83" s="79">
        <v>0</v>
      </c>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row>
    <row r="84" spans="1:41" s="43" customFormat="1" ht="26.25" customHeight="1">
      <c r="A84" s="55" t="s">
        <v>189</v>
      </c>
      <c r="B84" s="37"/>
      <c r="C84" s="74">
        <f>SUM(C85,C87,C89,C91)</f>
        <v>63415.787000000004</v>
      </c>
      <c r="D84" s="74">
        <f>SUM(D85,D87,D89,D91)</f>
        <v>63415.787000000004</v>
      </c>
      <c r="E84" s="74">
        <f>SUM(D84/C84*100)</f>
        <v>100</v>
      </c>
      <c r="F84" s="74">
        <f>SUM(F85,F87,F89,F91)</f>
        <v>59915.787000000004</v>
      </c>
      <c r="G84" s="74">
        <f>SUM(G85,G87,G89,G91)</f>
        <v>59915.787000000004</v>
      </c>
      <c r="H84" s="74">
        <f>SUM(G84/F84*100)</f>
        <v>100</v>
      </c>
      <c r="I84" s="74">
        <f>SUM(I85,I87,I89,I91)</f>
        <v>3500</v>
      </c>
      <c r="J84" s="74">
        <f>SUM(J85,J87,J89,J91)</f>
        <v>3500</v>
      </c>
      <c r="K84" s="74">
        <f>SUM(J84/I84*100)</f>
        <v>100</v>
      </c>
      <c r="L84" s="74">
        <f>SUM(L85,L87,L89,L91)</f>
        <v>0</v>
      </c>
      <c r="M84" s="74">
        <f>SUM(M85,M87,M89,M91)</f>
        <v>0</v>
      </c>
      <c r="N84" s="74">
        <v>0</v>
      </c>
      <c r="O84" s="74">
        <f>SUM(O85,O87,O89,O91)</f>
        <v>0</v>
      </c>
      <c r="P84" s="74">
        <f>SUM(P85,P87,P89,P91)</f>
        <v>0</v>
      </c>
      <c r="Q84" s="74">
        <v>0</v>
      </c>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row>
    <row r="85" spans="1:17" ht="16.5" customHeight="1">
      <c r="A85" s="69" t="s">
        <v>157</v>
      </c>
      <c r="B85" s="40"/>
      <c r="C85" s="70">
        <f>F85+I85+L85+O85</f>
        <v>23467.5</v>
      </c>
      <c r="D85" s="70">
        <f>G85+J85+M85+P85</f>
        <v>23467.5</v>
      </c>
      <c r="E85" s="70">
        <f>SUM(D85/C85*100)</f>
        <v>100</v>
      </c>
      <c r="F85" s="75">
        <v>23467.5</v>
      </c>
      <c r="G85" s="75">
        <v>23467.5</v>
      </c>
      <c r="H85" s="70">
        <f>SUM(G85/F85*100)</f>
        <v>100</v>
      </c>
      <c r="I85" s="70">
        <v>0</v>
      </c>
      <c r="J85" s="70">
        <v>0</v>
      </c>
      <c r="K85" s="70">
        <v>0</v>
      </c>
      <c r="L85" s="70">
        <v>0</v>
      </c>
      <c r="M85" s="70">
        <v>0</v>
      </c>
      <c r="N85" s="70">
        <v>0</v>
      </c>
      <c r="O85" s="70">
        <v>0</v>
      </c>
      <c r="P85" s="70">
        <v>0</v>
      </c>
      <c r="Q85" s="70">
        <v>0</v>
      </c>
    </row>
    <row r="86" spans="1:17" ht="12.75">
      <c r="A86" s="89" t="s">
        <v>61</v>
      </c>
      <c r="B86" s="89"/>
      <c r="C86" s="89"/>
      <c r="D86" s="89"/>
      <c r="E86" s="89"/>
      <c r="F86" s="89"/>
      <c r="G86" s="89"/>
      <c r="H86" s="89"/>
      <c r="I86" s="89"/>
      <c r="J86" s="89"/>
      <c r="K86" s="89"/>
      <c r="L86" s="89"/>
      <c r="M86" s="89"/>
      <c r="N86" s="89"/>
      <c r="O86" s="89"/>
      <c r="P86" s="89"/>
      <c r="Q86" s="89"/>
    </row>
    <row r="87" spans="1:17" ht="14.25" customHeight="1">
      <c r="A87" s="28" t="s">
        <v>214</v>
      </c>
      <c r="B87" s="40"/>
      <c r="C87" s="70">
        <f>F87+I87+L87+O87</f>
        <v>36917.612</v>
      </c>
      <c r="D87" s="70">
        <f>G87+J87+M87+P87</f>
        <v>36917.612</v>
      </c>
      <c r="E87" s="70">
        <f>SUM(D87/C87*100)</f>
        <v>100</v>
      </c>
      <c r="F87" s="70">
        <v>33417.612</v>
      </c>
      <c r="G87" s="70">
        <v>33417.612</v>
      </c>
      <c r="H87" s="70">
        <f>SUM(G87/F87*100)</f>
        <v>100</v>
      </c>
      <c r="I87" s="70">
        <v>3500</v>
      </c>
      <c r="J87" s="70">
        <v>3500</v>
      </c>
      <c r="K87" s="70">
        <f>SUM(J87/I87*100)</f>
        <v>100</v>
      </c>
      <c r="L87" s="70">
        <v>0</v>
      </c>
      <c r="M87" s="70">
        <v>0</v>
      </c>
      <c r="N87" s="70" t="e">
        <f>SUM(M87/L87*100)</f>
        <v>#DIV/0!</v>
      </c>
      <c r="O87" s="70">
        <v>0</v>
      </c>
      <c r="P87" s="70">
        <v>0</v>
      </c>
      <c r="Q87" s="70"/>
    </row>
    <row r="88" spans="1:17" ht="36.75" customHeight="1">
      <c r="A88" s="89" t="s">
        <v>37</v>
      </c>
      <c r="B88" s="89"/>
      <c r="C88" s="89"/>
      <c r="D88" s="89"/>
      <c r="E88" s="89"/>
      <c r="F88" s="89"/>
      <c r="G88" s="89"/>
      <c r="H88" s="89"/>
      <c r="I88" s="89"/>
      <c r="J88" s="89"/>
      <c r="K88" s="89"/>
      <c r="L88" s="89"/>
      <c r="M88" s="89"/>
      <c r="N88" s="89"/>
      <c r="O88" s="89"/>
      <c r="P88" s="89"/>
      <c r="Q88" s="89"/>
    </row>
    <row r="89" spans="1:17" ht="17.25" customHeight="1">
      <c r="A89" s="28" t="s">
        <v>151</v>
      </c>
      <c r="B89" s="40"/>
      <c r="C89" s="70">
        <f>F89+I89+L89+O89</f>
        <v>797.775</v>
      </c>
      <c r="D89" s="70">
        <f>G89+J89+M89+P89</f>
        <v>797.775</v>
      </c>
      <c r="E89" s="70">
        <f>SUM(D89/C89*100)</f>
        <v>100</v>
      </c>
      <c r="F89" s="70">
        <v>797.775</v>
      </c>
      <c r="G89" s="70">
        <v>797.775</v>
      </c>
      <c r="H89" s="70">
        <f>SUM(G89/F89*100)</f>
        <v>100</v>
      </c>
      <c r="I89" s="70">
        <v>0</v>
      </c>
      <c r="J89" s="70">
        <v>0</v>
      </c>
      <c r="K89" s="70">
        <v>0</v>
      </c>
      <c r="L89" s="70">
        <v>0</v>
      </c>
      <c r="M89" s="70">
        <v>0</v>
      </c>
      <c r="N89" s="70">
        <v>0</v>
      </c>
      <c r="O89" s="70">
        <v>0</v>
      </c>
      <c r="P89" s="70">
        <v>0</v>
      </c>
      <c r="Q89" s="70"/>
    </row>
    <row r="90" spans="1:17" ht="13.5" customHeight="1">
      <c r="A90" s="89" t="s">
        <v>38</v>
      </c>
      <c r="B90" s="89"/>
      <c r="C90" s="89"/>
      <c r="D90" s="89"/>
      <c r="E90" s="89"/>
      <c r="F90" s="89"/>
      <c r="G90" s="89"/>
      <c r="H90" s="89"/>
      <c r="I90" s="89"/>
      <c r="J90" s="89"/>
      <c r="K90" s="89"/>
      <c r="L90" s="89"/>
      <c r="M90" s="89"/>
      <c r="N90" s="89"/>
      <c r="O90" s="89"/>
      <c r="P90" s="89"/>
      <c r="Q90" s="89"/>
    </row>
    <row r="91" spans="1:17" ht="27.75" customHeight="1">
      <c r="A91" s="28" t="s">
        <v>153</v>
      </c>
      <c r="B91" s="40"/>
      <c r="C91" s="70">
        <f>F91+I91+L91+O91</f>
        <v>2232.9</v>
      </c>
      <c r="D91" s="70">
        <f>G91+J91+M91+P91</f>
        <v>2232.9</v>
      </c>
      <c r="E91" s="70">
        <f aca="true" t="shared" si="8" ref="E91:E98">SUM(D91/C91*100)</f>
        <v>100</v>
      </c>
      <c r="F91" s="70">
        <v>2232.9</v>
      </c>
      <c r="G91" s="70">
        <v>2232.9</v>
      </c>
      <c r="H91" s="70">
        <f>SUM(G91/F91*100)</f>
        <v>100</v>
      </c>
      <c r="I91" s="70">
        <v>0</v>
      </c>
      <c r="J91" s="70">
        <v>0</v>
      </c>
      <c r="K91" s="70">
        <v>0</v>
      </c>
      <c r="L91" s="70">
        <v>0</v>
      </c>
      <c r="M91" s="70">
        <v>0</v>
      </c>
      <c r="N91" s="70">
        <v>0</v>
      </c>
      <c r="O91" s="70">
        <v>0</v>
      </c>
      <c r="P91" s="70">
        <v>0</v>
      </c>
      <c r="Q91" s="70">
        <v>0</v>
      </c>
    </row>
    <row r="92" spans="1:17" ht="27" customHeight="1">
      <c r="A92" s="90" t="s">
        <v>39</v>
      </c>
      <c r="B92" s="91"/>
      <c r="C92" s="91"/>
      <c r="D92" s="91"/>
      <c r="E92" s="91"/>
      <c r="F92" s="91"/>
      <c r="G92" s="91"/>
      <c r="H92" s="91"/>
      <c r="I92" s="91"/>
      <c r="J92" s="91"/>
      <c r="K92" s="91"/>
      <c r="L92" s="91"/>
      <c r="M92" s="91"/>
      <c r="N92" s="91"/>
      <c r="O92" s="91"/>
      <c r="P92" s="91"/>
      <c r="Q92" s="92"/>
    </row>
    <row r="93" spans="1:41" s="43" customFormat="1" ht="27">
      <c r="A93" s="57" t="s">
        <v>223</v>
      </c>
      <c r="B93" s="37"/>
      <c r="C93" s="74">
        <f>F93+I93+L93+O93</f>
        <v>2283.1000000000004</v>
      </c>
      <c r="D93" s="74">
        <f aca="true" t="shared" si="9" ref="C93:D98">G93+J93+M93+P93</f>
        <v>2283.1000000000004</v>
      </c>
      <c r="E93" s="74">
        <f t="shared" si="8"/>
        <v>100</v>
      </c>
      <c r="F93" s="74">
        <f>F94+F95+F96+F97+F98</f>
        <v>2283.1000000000004</v>
      </c>
      <c r="G93" s="74">
        <f>G94+G95+G96+G97+G98</f>
        <v>2283.1000000000004</v>
      </c>
      <c r="H93" s="74">
        <f>SUM(G93/F93*100)</f>
        <v>100</v>
      </c>
      <c r="I93" s="74">
        <f>I94+I95+I96+I97+I98</f>
        <v>0</v>
      </c>
      <c r="J93" s="74">
        <f>J94+J95+J96+J97+J98</f>
        <v>0</v>
      </c>
      <c r="K93" s="74">
        <v>0</v>
      </c>
      <c r="L93" s="74">
        <f>L94+L95+L96+L97+L98</f>
        <v>0</v>
      </c>
      <c r="M93" s="74">
        <f>M94+M95+M96+M97+M98</f>
        <v>0</v>
      </c>
      <c r="N93" s="74">
        <v>0</v>
      </c>
      <c r="O93" s="74">
        <f>O94+O95+O96+O97+O98</f>
        <v>0</v>
      </c>
      <c r="P93" s="74">
        <f>P94+P95+P96+P97+P98</f>
        <v>0</v>
      </c>
      <c r="Q93" s="74">
        <v>0</v>
      </c>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row>
    <row r="94" spans="1:17" ht="12.75">
      <c r="A94" s="28" t="s">
        <v>151</v>
      </c>
      <c r="B94" s="40"/>
      <c r="C94" s="70">
        <f t="shared" si="9"/>
        <v>160.1</v>
      </c>
      <c r="D94" s="70">
        <f t="shared" si="9"/>
        <v>160.1</v>
      </c>
      <c r="E94" s="70">
        <f t="shared" si="8"/>
        <v>100</v>
      </c>
      <c r="F94" s="70">
        <v>160.1</v>
      </c>
      <c r="G94" s="70">
        <v>160.1</v>
      </c>
      <c r="H94" s="70">
        <f>SUM(G94/F94*100)</f>
        <v>100</v>
      </c>
      <c r="I94" s="70">
        <v>0</v>
      </c>
      <c r="J94" s="70">
        <v>0</v>
      </c>
      <c r="K94" s="70">
        <v>0</v>
      </c>
      <c r="L94" s="70">
        <v>0</v>
      </c>
      <c r="M94" s="70">
        <v>0</v>
      </c>
      <c r="N94" s="70">
        <v>0</v>
      </c>
      <c r="O94" s="70">
        <v>0</v>
      </c>
      <c r="P94" s="70">
        <v>0</v>
      </c>
      <c r="Q94" s="70">
        <v>0</v>
      </c>
    </row>
    <row r="95" spans="1:17" ht="24" customHeight="1">
      <c r="A95" s="28" t="s">
        <v>153</v>
      </c>
      <c r="B95" s="40"/>
      <c r="C95" s="70">
        <f t="shared" si="9"/>
        <v>45.2</v>
      </c>
      <c r="D95" s="70">
        <f t="shared" si="9"/>
        <v>45.2</v>
      </c>
      <c r="E95" s="70">
        <f t="shared" si="8"/>
        <v>100</v>
      </c>
      <c r="F95" s="70">
        <v>45.2</v>
      </c>
      <c r="G95" s="70">
        <v>45.2</v>
      </c>
      <c r="H95" s="70">
        <f>SUM(G95/F95*100)</f>
        <v>100</v>
      </c>
      <c r="I95" s="70">
        <v>0</v>
      </c>
      <c r="J95" s="70">
        <v>0</v>
      </c>
      <c r="K95" s="70">
        <v>0</v>
      </c>
      <c r="L95" s="70">
        <v>0</v>
      </c>
      <c r="M95" s="70">
        <v>0</v>
      </c>
      <c r="N95" s="70">
        <v>0</v>
      </c>
      <c r="O95" s="70">
        <v>0</v>
      </c>
      <c r="P95" s="70">
        <v>0</v>
      </c>
      <c r="Q95" s="70">
        <v>0</v>
      </c>
    </row>
    <row r="96" spans="1:17" ht="12.75">
      <c r="A96" s="28" t="s">
        <v>152</v>
      </c>
      <c r="B96" s="40"/>
      <c r="C96" s="70">
        <f t="shared" si="9"/>
        <v>1900</v>
      </c>
      <c r="D96" s="70">
        <f t="shared" si="9"/>
        <v>1900</v>
      </c>
      <c r="E96" s="70">
        <f t="shared" si="8"/>
        <v>100</v>
      </c>
      <c r="F96" s="70">
        <v>1900</v>
      </c>
      <c r="G96" s="70">
        <v>1900</v>
      </c>
      <c r="H96" s="70">
        <f>SUM(G96/F96*100)</f>
        <v>100</v>
      </c>
      <c r="I96" s="70">
        <v>0</v>
      </c>
      <c r="J96" s="70">
        <v>0</v>
      </c>
      <c r="K96" s="70">
        <v>0</v>
      </c>
      <c r="L96" s="70">
        <v>0</v>
      </c>
      <c r="M96" s="70">
        <v>0</v>
      </c>
      <c r="N96" s="70">
        <v>0</v>
      </c>
      <c r="O96" s="70">
        <v>0</v>
      </c>
      <c r="P96" s="70">
        <v>0</v>
      </c>
      <c r="Q96" s="70">
        <v>0</v>
      </c>
    </row>
    <row r="97" spans="1:17" ht="13.5" customHeight="1">
      <c r="A97" s="28" t="s">
        <v>156</v>
      </c>
      <c r="B97" s="40"/>
      <c r="C97" s="70">
        <f t="shared" si="9"/>
        <v>30</v>
      </c>
      <c r="D97" s="70">
        <f t="shared" si="9"/>
        <v>30</v>
      </c>
      <c r="E97" s="70">
        <f t="shared" si="8"/>
        <v>100</v>
      </c>
      <c r="F97" s="70">
        <v>30</v>
      </c>
      <c r="G97" s="70">
        <v>30</v>
      </c>
      <c r="H97" s="70">
        <f>SUM(G97/F97*100)</f>
        <v>100</v>
      </c>
      <c r="I97" s="70">
        <v>0</v>
      </c>
      <c r="J97" s="70">
        <v>0</v>
      </c>
      <c r="K97" s="70">
        <v>0</v>
      </c>
      <c r="L97" s="70">
        <v>0</v>
      </c>
      <c r="M97" s="70">
        <v>0</v>
      </c>
      <c r="N97" s="70">
        <v>0</v>
      </c>
      <c r="O97" s="70">
        <v>0</v>
      </c>
      <c r="P97" s="70">
        <v>0</v>
      </c>
      <c r="Q97" s="70">
        <v>0</v>
      </c>
    </row>
    <row r="98" spans="1:17" ht="14.25" customHeight="1">
      <c r="A98" s="28" t="s">
        <v>97</v>
      </c>
      <c r="B98" s="40"/>
      <c r="C98" s="70">
        <f t="shared" si="9"/>
        <v>147.8</v>
      </c>
      <c r="D98" s="70">
        <f t="shared" si="9"/>
        <v>147.8</v>
      </c>
      <c r="E98" s="70">
        <f t="shared" si="8"/>
        <v>100</v>
      </c>
      <c r="F98" s="70">
        <v>147.8</v>
      </c>
      <c r="G98" s="70">
        <v>147.8</v>
      </c>
      <c r="H98" s="70">
        <f>SUM(G98/F98*100)</f>
        <v>100</v>
      </c>
      <c r="I98" s="70">
        <v>0</v>
      </c>
      <c r="J98" s="70">
        <v>0</v>
      </c>
      <c r="K98" s="70">
        <v>0</v>
      </c>
      <c r="L98" s="70">
        <v>0</v>
      </c>
      <c r="M98" s="70">
        <v>0</v>
      </c>
      <c r="N98" s="70">
        <v>0</v>
      </c>
      <c r="O98" s="70">
        <v>0</v>
      </c>
      <c r="P98" s="70">
        <v>0</v>
      </c>
      <c r="Q98" s="70">
        <v>0</v>
      </c>
    </row>
    <row r="99" spans="1:17" ht="15.75" customHeight="1">
      <c r="A99" s="90" t="s">
        <v>40</v>
      </c>
      <c r="B99" s="91"/>
      <c r="C99" s="91"/>
      <c r="D99" s="91"/>
      <c r="E99" s="91"/>
      <c r="F99" s="91"/>
      <c r="G99" s="91"/>
      <c r="H99" s="91"/>
      <c r="I99" s="91"/>
      <c r="J99" s="91"/>
      <c r="K99" s="91"/>
      <c r="L99" s="91"/>
      <c r="M99" s="91"/>
      <c r="N99" s="91"/>
      <c r="O99" s="91"/>
      <c r="P99" s="91"/>
      <c r="Q99" s="92"/>
    </row>
    <row r="100" spans="1:41" s="83" customFormat="1" ht="43.5" customHeight="1">
      <c r="A100" s="77" t="s">
        <v>203</v>
      </c>
      <c r="B100" s="78"/>
      <c r="C100" s="79">
        <f>C102</f>
        <v>164035.661</v>
      </c>
      <c r="D100" s="79">
        <f aca="true" t="shared" si="10" ref="D100:Q100">D102</f>
        <v>164035.661</v>
      </c>
      <c r="E100" s="80">
        <f t="shared" si="10"/>
        <v>100</v>
      </c>
      <c r="F100" s="79">
        <f t="shared" si="10"/>
        <v>35000</v>
      </c>
      <c r="G100" s="79">
        <f t="shared" si="10"/>
        <v>35000</v>
      </c>
      <c r="H100" s="79">
        <f t="shared" si="10"/>
        <v>100</v>
      </c>
      <c r="I100" s="79">
        <f t="shared" si="10"/>
        <v>129035.661</v>
      </c>
      <c r="J100" s="79">
        <f t="shared" si="10"/>
        <v>129035.661</v>
      </c>
      <c r="K100" s="79">
        <f t="shared" si="10"/>
        <v>100</v>
      </c>
      <c r="L100" s="79">
        <f t="shared" si="10"/>
        <v>0</v>
      </c>
      <c r="M100" s="79">
        <f t="shared" si="10"/>
        <v>0</v>
      </c>
      <c r="N100" s="79">
        <f t="shared" si="10"/>
        <v>0</v>
      </c>
      <c r="O100" s="79">
        <f t="shared" si="10"/>
        <v>0</v>
      </c>
      <c r="P100" s="79">
        <f t="shared" si="10"/>
        <v>0</v>
      </c>
      <c r="Q100" s="79">
        <f t="shared" si="10"/>
        <v>0</v>
      </c>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row>
    <row r="101" spans="1:41" s="43" customFormat="1" ht="17.25" customHeight="1">
      <c r="A101" s="50" t="s">
        <v>197</v>
      </c>
      <c r="B101" s="28"/>
      <c r="C101" s="67"/>
      <c r="D101" s="67"/>
      <c r="E101" s="67"/>
      <c r="F101" s="67"/>
      <c r="G101" s="67"/>
      <c r="H101" s="67"/>
      <c r="I101" s="67"/>
      <c r="J101" s="67"/>
      <c r="K101" s="67"/>
      <c r="L101" s="67"/>
      <c r="M101" s="67"/>
      <c r="N101" s="67"/>
      <c r="O101" s="67"/>
      <c r="P101" s="67"/>
      <c r="Q101" s="67"/>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row>
    <row r="102" spans="1:17" ht="25.5">
      <c r="A102" s="29" t="s">
        <v>0</v>
      </c>
      <c r="B102" s="28"/>
      <c r="C102" s="70">
        <f>F102+I102+L102+O102</f>
        <v>164035.661</v>
      </c>
      <c r="D102" s="70">
        <f>G102+J102+M102+P102</f>
        <v>164035.661</v>
      </c>
      <c r="E102" s="70">
        <f>SUM(D102/C102*100)</f>
        <v>100</v>
      </c>
      <c r="F102" s="70">
        <v>35000</v>
      </c>
      <c r="G102" s="70">
        <v>35000</v>
      </c>
      <c r="H102" s="70">
        <f>SUM(G102/F102*100)</f>
        <v>100</v>
      </c>
      <c r="I102" s="70">
        <v>129035.661</v>
      </c>
      <c r="J102" s="70">
        <v>129035.661</v>
      </c>
      <c r="K102" s="70">
        <f>SUM(J102/I102*100)</f>
        <v>100</v>
      </c>
      <c r="L102" s="70">
        <v>0</v>
      </c>
      <c r="M102" s="70">
        <v>0</v>
      </c>
      <c r="N102" s="70">
        <v>0</v>
      </c>
      <c r="O102" s="70">
        <v>0</v>
      </c>
      <c r="P102" s="70">
        <v>0</v>
      </c>
      <c r="Q102" s="70">
        <v>0</v>
      </c>
    </row>
    <row r="103" spans="1:17" ht="15.75" customHeight="1">
      <c r="A103" s="89" t="s">
        <v>127</v>
      </c>
      <c r="B103" s="89"/>
      <c r="C103" s="89"/>
      <c r="D103" s="89"/>
      <c r="E103" s="89"/>
      <c r="F103" s="89"/>
      <c r="G103" s="89"/>
      <c r="H103" s="89"/>
      <c r="I103" s="89"/>
      <c r="J103" s="89"/>
      <c r="K103" s="89"/>
      <c r="L103" s="89"/>
      <c r="M103" s="89"/>
      <c r="N103" s="89"/>
      <c r="O103" s="89"/>
      <c r="P103" s="89"/>
      <c r="Q103" s="89"/>
    </row>
    <row r="104" spans="1:17" ht="16.5" customHeight="1">
      <c r="A104" s="32" t="s">
        <v>228</v>
      </c>
      <c r="B104" s="32"/>
      <c r="C104" s="48"/>
      <c r="D104" s="48"/>
      <c r="E104" s="48"/>
      <c r="F104" s="48"/>
      <c r="G104" s="48"/>
      <c r="H104" s="54"/>
      <c r="I104" s="48"/>
      <c r="J104" s="34"/>
      <c r="K104" s="34"/>
      <c r="L104" s="34"/>
      <c r="M104" s="34"/>
      <c r="N104" s="34"/>
      <c r="O104" s="34"/>
      <c r="P104" s="34"/>
      <c r="Q104" s="34"/>
    </row>
    <row r="105" spans="1:41" s="83" customFormat="1" ht="29.25" customHeight="1">
      <c r="A105" s="77" t="s">
        <v>221</v>
      </c>
      <c r="B105" s="78"/>
      <c r="C105" s="79">
        <f>SUM(C108,C110,C115,C117,C119,C122,C124)</f>
        <v>1791784.8790000002</v>
      </c>
      <c r="D105" s="79">
        <f>SUM(D108,D110,D115,D117,D119,D122,D124)</f>
        <v>1416562.01455</v>
      </c>
      <c r="E105" s="80">
        <f>SUM(D105/C105*100)</f>
        <v>79.05871018068792</v>
      </c>
      <c r="F105" s="79">
        <f>SUM(F108,F110,F115,F117,F119,F122,F124)</f>
        <v>1270676.22</v>
      </c>
      <c r="G105" s="79">
        <f>SUM(G108,G110,G115,G117,G119,G122,G124)</f>
        <v>1209108.50591</v>
      </c>
      <c r="H105" s="80">
        <f>SUM(G105/F105*100)</f>
        <v>95.15472839414592</v>
      </c>
      <c r="I105" s="79">
        <f>SUM(I108,I110,I115,I117,I119,I122,I124)</f>
        <v>133371.72</v>
      </c>
      <c r="J105" s="79">
        <f>SUM(J108,J110,J115,J117,J119,J122,J124)</f>
        <v>131567.5258</v>
      </c>
      <c r="K105" s="80">
        <f>SUM(J105/I105*100)</f>
        <v>98.64724380850754</v>
      </c>
      <c r="L105" s="79">
        <f>SUM(L108,L110,L115,L117,L119,L122,L124)</f>
        <v>61782.61</v>
      </c>
      <c r="M105" s="79">
        <f>SUM(M108,M110,M115,M117,M119,M122,M124)</f>
        <v>53931.65384</v>
      </c>
      <c r="N105" s="80">
        <f>SUM(M105/L105*100)</f>
        <v>87.29261169121861</v>
      </c>
      <c r="O105" s="79">
        <f>SUM(O108,O110,O115,O117,O119,O122,O124)</f>
        <v>325954.329</v>
      </c>
      <c r="P105" s="79">
        <f>SUM(P108,P110,P115,P117,P119,P122,P124)</f>
        <v>21954.329</v>
      </c>
      <c r="Q105" s="80">
        <f>SUM(P105/O105*100)</f>
        <v>6.735400344997412</v>
      </c>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row>
    <row r="106" spans="1:17" ht="25.5">
      <c r="A106" s="27" t="s">
        <v>202</v>
      </c>
      <c r="B106" s="50"/>
      <c r="C106" s="67"/>
      <c r="D106" s="67"/>
      <c r="E106" s="67"/>
      <c r="F106" s="67"/>
      <c r="G106" s="67"/>
      <c r="H106" s="67"/>
      <c r="I106" s="67"/>
      <c r="J106" s="67"/>
      <c r="K106" s="67"/>
      <c r="L106" s="67"/>
      <c r="M106" s="67"/>
      <c r="N106" s="67"/>
      <c r="O106" s="67"/>
      <c r="P106" s="67"/>
      <c r="Q106" s="67"/>
    </row>
    <row r="107" spans="1:17" ht="29.25" customHeight="1">
      <c r="A107" s="55" t="s">
        <v>26</v>
      </c>
      <c r="B107" s="28"/>
      <c r="C107" s="67"/>
      <c r="D107" s="67"/>
      <c r="E107" s="67"/>
      <c r="F107" s="67"/>
      <c r="G107" s="67"/>
      <c r="H107" s="67"/>
      <c r="I107" s="67"/>
      <c r="J107" s="67"/>
      <c r="K107" s="67"/>
      <c r="L107" s="67"/>
      <c r="M107" s="67"/>
      <c r="N107" s="67"/>
      <c r="O107" s="67"/>
      <c r="P107" s="67"/>
      <c r="Q107" s="67"/>
    </row>
    <row r="108" spans="1:17" ht="28.5" customHeight="1">
      <c r="A108" s="44" t="s">
        <v>169</v>
      </c>
      <c r="B108" s="40" t="s">
        <v>200</v>
      </c>
      <c r="C108" s="70">
        <f>F108+I108+L108+O108</f>
        <v>424200</v>
      </c>
      <c r="D108" s="70">
        <f>G108+J108+M108+P108</f>
        <v>91460</v>
      </c>
      <c r="E108" s="70">
        <f>SUM(D108/C108*100)</f>
        <v>21.56058462989156</v>
      </c>
      <c r="F108" s="71">
        <v>76200</v>
      </c>
      <c r="G108" s="71">
        <v>47460</v>
      </c>
      <c r="H108" s="70">
        <f>SUM(G108/F108*100)</f>
        <v>62.28346456692913</v>
      </c>
      <c r="I108" s="70">
        <v>0</v>
      </c>
      <c r="J108" s="70">
        <v>0</v>
      </c>
      <c r="K108" s="70">
        <v>0</v>
      </c>
      <c r="L108" s="70">
        <v>44000</v>
      </c>
      <c r="M108" s="70">
        <v>44000</v>
      </c>
      <c r="N108" s="70">
        <f>SUM(M108/L108*100)</f>
        <v>100</v>
      </c>
      <c r="O108" s="85">
        <v>304000</v>
      </c>
      <c r="P108" s="70">
        <v>0</v>
      </c>
      <c r="Q108" s="70">
        <f>SUM(P108/O108*100)</f>
        <v>0</v>
      </c>
    </row>
    <row r="109" spans="1:17" ht="28.5" customHeight="1">
      <c r="A109" s="89" t="s">
        <v>89</v>
      </c>
      <c r="B109" s="89"/>
      <c r="C109" s="89"/>
      <c r="D109" s="89"/>
      <c r="E109" s="89"/>
      <c r="F109" s="89"/>
      <c r="G109" s="89"/>
      <c r="H109" s="89"/>
      <c r="I109" s="89"/>
      <c r="J109" s="89"/>
      <c r="K109" s="89"/>
      <c r="L109" s="89"/>
      <c r="M109" s="89"/>
      <c r="N109" s="89"/>
      <c r="O109" s="89"/>
      <c r="P109" s="89"/>
      <c r="Q109" s="89"/>
    </row>
    <row r="110" spans="1:17" ht="18.75" customHeight="1">
      <c r="A110" s="27" t="s">
        <v>213</v>
      </c>
      <c r="B110" s="40"/>
      <c r="C110" s="70">
        <f>F110+I110+L110+O110</f>
        <v>113898.129</v>
      </c>
      <c r="D110" s="70">
        <f>G110+J110+M110+P110</f>
        <v>90120.16455</v>
      </c>
      <c r="E110" s="70">
        <f>SUM(D110/C110*100)</f>
        <v>79.12348108018527</v>
      </c>
      <c r="F110" s="71">
        <v>35161.19</v>
      </c>
      <c r="G110" s="71">
        <v>21038.37591</v>
      </c>
      <c r="H110" s="70">
        <f>SUM(G110/F110*100)</f>
        <v>59.834083857798895</v>
      </c>
      <c r="I110" s="70">
        <v>39000</v>
      </c>
      <c r="J110" s="70">
        <v>37195.8058</v>
      </c>
      <c r="K110" s="70">
        <f>SUM(J110/I110*100)</f>
        <v>95.37386102564102</v>
      </c>
      <c r="L110" s="70">
        <v>17782.61</v>
      </c>
      <c r="M110" s="70">
        <v>9931.65384</v>
      </c>
      <c r="N110" s="70">
        <f>SUM(M110/L110*100)</f>
        <v>55.85037202075511</v>
      </c>
      <c r="O110" s="70">
        <v>21954.329</v>
      </c>
      <c r="P110" s="70">
        <v>21954.329</v>
      </c>
      <c r="Q110" s="70">
        <f>SUM(P110/O110*100)</f>
        <v>100</v>
      </c>
    </row>
    <row r="111" spans="1:17" ht="25.5" customHeight="1">
      <c r="A111" s="55" t="s">
        <v>26</v>
      </c>
      <c r="B111" s="40"/>
      <c r="C111" s="70"/>
      <c r="D111" s="70"/>
      <c r="E111" s="70"/>
      <c r="F111" s="71"/>
      <c r="G111" s="71"/>
      <c r="H111" s="70"/>
      <c r="I111" s="70"/>
      <c r="J111" s="70"/>
      <c r="K111" s="70"/>
      <c r="L111" s="70"/>
      <c r="M111" s="70"/>
      <c r="N111" s="70"/>
      <c r="O111" s="70"/>
      <c r="P111" s="70"/>
      <c r="Q111" s="70"/>
    </row>
    <row r="112" spans="1:17" ht="20.25" customHeight="1">
      <c r="A112" s="89" t="s">
        <v>47</v>
      </c>
      <c r="B112" s="89"/>
      <c r="C112" s="89"/>
      <c r="D112" s="89"/>
      <c r="E112" s="89"/>
      <c r="F112" s="89"/>
      <c r="G112" s="89"/>
      <c r="H112" s="89"/>
      <c r="I112" s="89"/>
      <c r="J112" s="89"/>
      <c r="K112" s="89"/>
      <c r="L112" s="89"/>
      <c r="M112" s="89"/>
      <c r="N112" s="89"/>
      <c r="O112" s="89"/>
      <c r="P112" s="89"/>
      <c r="Q112" s="89"/>
    </row>
    <row r="113" spans="1:17" ht="37.5" customHeight="1">
      <c r="A113" s="27" t="s">
        <v>143</v>
      </c>
      <c r="B113" s="40"/>
      <c r="C113" s="30"/>
      <c r="D113" s="30"/>
      <c r="E113" s="30"/>
      <c r="F113" s="30"/>
      <c r="G113" s="30"/>
      <c r="H113" s="30"/>
      <c r="I113" s="30"/>
      <c r="J113" s="30"/>
      <c r="K113" s="30"/>
      <c r="L113" s="30"/>
      <c r="M113" s="30"/>
      <c r="N113" s="30"/>
      <c r="O113" s="30"/>
      <c r="P113" s="30"/>
      <c r="Q113" s="30"/>
    </row>
    <row r="114" spans="1:17" ht="29.25" customHeight="1">
      <c r="A114" s="73" t="s">
        <v>119</v>
      </c>
      <c r="B114" s="70"/>
      <c r="C114" s="30"/>
      <c r="D114" s="30"/>
      <c r="E114" s="30"/>
      <c r="F114" s="30"/>
      <c r="G114" s="30"/>
      <c r="H114" s="30"/>
      <c r="I114" s="30"/>
      <c r="J114" s="30"/>
      <c r="K114" s="30"/>
      <c r="L114" s="30"/>
      <c r="M114" s="30"/>
      <c r="N114" s="30"/>
      <c r="O114" s="30"/>
      <c r="P114" s="30"/>
      <c r="Q114" s="30"/>
    </row>
    <row r="115" spans="1:17" ht="26.25" customHeight="1">
      <c r="A115" s="29" t="s">
        <v>124</v>
      </c>
      <c r="B115" s="70"/>
      <c r="C115" s="70">
        <f>F115+I115+L115+O115</f>
        <v>84000.5</v>
      </c>
      <c r="D115" s="70">
        <f>G115+J115+M115+P115</f>
        <v>65295.6</v>
      </c>
      <c r="E115" s="70">
        <f>SUM(D115/C115*100)</f>
        <v>77.73239445003304</v>
      </c>
      <c r="F115" s="71">
        <v>84000.5</v>
      </c>
      <c r="G115" s="71">
        <v>65295.6</v>
      </c>
      <c r="H115" s="70">
        <f>SUM(G115/F115*100)</f>
        <v>77.73239445003304</v>
      </c>
      <c r="I115" s="70">
        <v>0</v>
      </c>
      <c r="J115" s="70">
        <v>0</v>
      </c>
      <c r="K115" s="70">
        <v>0</v>
      </c>
      <c r="L115" s="70">
        <v>0</v>
      </c>
      <c r="M115" s="70">
        <v>0</v>
      </c>
      <c r="N115" s="70">
        <v>0</v>
      </c>
      <c r="O115" s="70">
        <v>0</v>
      </c>
      <c r="P115" s="70">
        <v>0</v>
      </c>
      <c r="Q115" s="70">
        <v>0</v>
      </c>
    </row>
    <row r="116" spans="1:17" ht="27" customHeight="1">
      <c r="A116" s="89" t="s">
        <v>123</v>
      </c>
      <c r="B116" s="89"/>
      <c r="C116" s="89"/>
      <c r="D116" s="89"/>
      <c r="E116" s="89"/>
      <c r="F116" s="89"/>
      <c r="G116" s="89"/>
      <c r="H116" s="89"/>
      <c r="I116" s="89"/>
      <c r="J116" s="89"/>
      <c r="K116" s="89"/>
      <c r="L116" s="89"/>
      <c r="M116" s="89"/>
      <c r="N116" s="89"/>
      <c r="O116" s="89"/>
      <c r="P116" s="89"/>
      <c r="Q116" s="89"/>
    </row>
    <row r="117" spans="1:18" ht="17.25" customHeight="1">
      <c r="A117" s="29" t="s">
        <v>120</v>
      </c>
      <c r="B117" s="29"/>
      <c r="C117" s="70">
        <f>(F117+I117+L117+O117)</f>
        <v>56040.8</v>
      </c>
      <c r="D117" s="70">
        <f>(G117+J117+M117+P117)</f>
        <v>56040.8</v>
      </c>
      <c r="E117" s="70">
        <f>SUM(D117/C117*100)</f>
        <v>100</v>
      </c>
      <c r="F117" s="70">
        <v>56040.8</v>
      </c>
      <c r="G117" s="70">
        <v>56040.8</v>
      </c>
      <c r="H117" s="70">
        <f>SUM(G117/F117*100)</f>
        <v>100</v>
      </c>
      <c r="I117" s="70">
        <v>0</v>
      </c>
      <c r="J117" s="70">
        <v>0</v>
      </c>
      <c r="K117" s="70">
        <v>0</v>
      </c>
      <c r="L117" s="70">
        <v>0</v>
      </c>
      <c r="M117" s="70">
        <v>0</v>
      </c>
      <c r="N117" s="70">
        <v>0</v>
      </c>
      <c r="O117" s="70">
        <v>0</v>
      </c>
      <c r="P117" s="70">
        <v>0</v>
      </c>
      <c r="Q117" s="70">
        <v>0</v>
      </c>
      <c r="R117" s="84"/>
    </row>
    <row r="118" spans="1:18" ht="15.75" customHeight="1">
      <c r="A118" s="109" t="s">
        <v>121</v>
      </c>
      <c r="B118" s="109"/>
      <c r="C118" s="109"/>
      <c r="D118" s="109"/>
      <c r="E118" s="109"/>
      <c r="F118" s="109"/>
      <c r="G118" s="109"/>
      <c r="H118" s="109"/>
      <c r="I118" s="109"/>
      <c r="J118" s="109"/>
      <c r="K118" s="109"/>
      <c r="L118" s="109"/>
      <c r="M118" s="109"/>
      <c r="N118" s="109"/>
      <c r="O118" s="109"/>
      <c r="P118" s="109"/>
      <c r="Q118" s="109"/>
      <c r="R118" s="84"/>
    </row>
    <row r="119" spans="1:18" ht="15.75">
      <c r="A119" s="73" t="s">
        <v>125</v>
      </c>
      <c r="B119" s="70"/>
      <c r="C119" s="70">
        <f>F119+I119+L119+O119</f>
        <v>1620</v>
      </c>
      <c r="D119" s="70">
        <f>G119+J119+M119+P119</f>
        <v>1620</v>
      </c>
      <c r="E119" s="70">
        <f>SUM(D119/C119*100)</f>
        <v>100</v>
      </c>
      <c r="F119" s="70">
        <v>1620</v>
      </c>
      <c r="G119" s="70">
        <v>1620</v>
      </c>
      <c r="H119" s="70">
        <f>SUM(G119/F119*100)</f>
        <v>100</v>
      </c>
      <c r="I119" s="70">
        <v>0</v>
      </c>
      <c r="J119" s="70">
        <v>0</v>
      </c>
      <c r="K119" s="70">
        <v>0</v>
      </c>
      <c r="L119" s="70">
        <v>0</v>
      </c>
      <c r="M119" s="70">
        <v>0</v>
      </c>
      <c r="N119" s="70">
        <v>0</v>
      </c>
      <c r="O119" s="70">
        <v>0</v>
      </c>
      <c r="P119" s="70">
        <v>0</v>
      </c>
      <c r="Q119" s="70">
        <v>0</v>
      </c>
      <c r="R119" s="84"/>
    </row>
    <row r="120" spans="1:18" ht="15.75">
      <c r="A120" s="93" t="s">
        <v>22</v>
      </c>
      <c r="B120" s="93"/>
      <c r="C120" s="93"/>
      <c r="D120" s="93"/>
      <c r="E120" s="93"/>
      <c r="F120" s="93"/>
      <c r="G120" s="93"/>
      <c r="H120" s="93"/>
      <c r="I120" s="93"/>
      <c r="J120" s="93"/>
      <c r="K120" s="93"/>
      <c r="L120" s="93"/>
      <c r="M120" s="93"/>
      <c r="N120" s="93"/>
      <c r="O120" s="93"/>
      <c r="P120" s="93"/>
      <c r="Q120" s="93"/>
      <c r="R120" s="84"/>
    </row>
    <row r="121" spans="1:17" ht="27">
      <c r="A121" s="73" t="s">
        <v>118</v>
      </c>
      <c r="B121" s="66"/>
      <c r="C121" s="66"/>
      <c r="D121" s="66"/>
      <c r="E121" s="66"/>
      <c r="F121" s="66"/>
      <c r="G121" s="66"/>
      <c r="H121" s="66"/>
      <c r="I121" s="66"/>
      <c r="J121" s="66"/>
      <c r="K121" s="66"/>
      <c r="L121" s="66"/>
      <c r="M121" s="66"/>
      <c r="N121" s="66"/>
      <c r="O121" s="66"/>
      <c r="P121" s="66"/>
      <c r="Q121" s="66"/>
    </row>
    <row r="122" spans="1:17" ht="30.75" customHeight="1">
      <c r="A122" s="29" t="s">
        <v>122</v>
      </c>
      <c r="B122" s="29"/>
      <c r="C122" s="70">
        <f>(F122+I122+L122+O122)</f>
        <v>699151.16</v>
      </c>
      <c r="D122" s="70">
        <f>(G122+J122+M122+P122)</f>
        <v>699151.16</v>
      </c>
      <c r="E122" s="70">
        <f>SUM(D122/C122*100)</f>
        <v>100</v>
      </c>
      <c r="F122" s="70">
        <v>699151.16</v>
      </c>
      <c r="G122" s="70">
        <v>699151.16</v>
      </c>
      <c r="H122" s="70">
        <f>SUM(G122/F122*100)</f>
        <v>100</v>
      </c>
      <c r="I122" s="70">
        <v>0</v>
      </c>
      <c r="J122" s="70">
        <v>0</v>
      </c>
      <c r="K122" s="70">
        <v>0</v>
      </c>
      <c r="L122" s="70">
        <v>0</v>
      </c>
      <c r="M122" s="70">
        <v>0</v>
      </c>
      <c r="N122" s="70">
        <v>0</v>
      </c>
      <c r="O122" s="70">
        <v>0</v>
      </c>
      <c r="P122" s="70">
        <v>0</v>
      </c>
      <c r="Q122" s="70">
        <v>0</v>
      </c>
    </row>
    <row r="123" spans="1:17" ht="32.25" customHeight="1">
      <c r="A123" s="89" t="s">
        <v>231</v>
      </c>
      <c r="B123" s="89"/>
      <c r="C123" s="89"/>
      <c r="D123" s="89"/>
      <c r="E123" s="89"/>
      <c r="F123" s="89"/>
      <c r="G123" s="89"/>
      <c r="H123" s="89"/>
      <c r="I123" s="89"/>
      <c r="J123" s="89"/>
      <c r="K123" s="89"/>
      <c r="L123" s="89"/>
      <c r="M123" s="89"/>
      <c r="N123" s="89"/>
      <c r="O123" s="89"/>
      <c r="P123" s="89"/>
      <c r="Q123" s="89"/>
    </row>
    <row r="124" spans="1:17" ht="25.5">
      <c r="A124" s="29" t="s">
        <v>229</v>
      </c>
      <c r="B124" s="66"/>
      <c r="C124" s="70">
        <f>(F124+I124+L124+O124)</f>
        <v>412874.29000000004</v>
      </c>
      <c r="D124" s="70">
        <f>(G124+J124+M124+P124)</f>
        <v>412874.29000000004</v>
      </c>
      <c r="E124" s="70">
        <f>SUM(D124/C124*100)</f>
        <v>100</v>
      </c>
      <c r="F124" s="70">
        <v>318502.57</v>
      </c>
      <c r="G124" s="70">
        <v>318502.57</v>
      </c>
      <c r="H124" s="70">
        <f>SUM(G124/F124*100)</f>
        <v>100</v>
      </c>
      <c r="I124" s="70">
        <v>94371.72</v>
      </c>
      <c r="J124" s="70">
        <v>94371.72</v>
      </c>
      <c r="K124" s="70">
        <f>SUM(J124/I124*100)</f>
        <v>100</v>
      </c>
      <c r="L124" s="70">
        <v>0</v>
      </c>
      <c r="M124" s="70">
        <v>0</v>
      </c>
      <c r="N124" s="70">
        <v>0</v>
      </c>
      <c r="O124" s="70">
        <v>0</v>
      </c>
      <c r="P124" s="70">
        <v>0</v>
      </c>
      <c r="Q124" s="70">
        <v>0</v>
      </c>
    </row>
    <row r="125" spans="1:17" ht="12.75">
      <c r="A125" s="93" t="s">
        <v>230</v>
      </c>
      <c r="B125" s="93"/>
      <c r="C125" s="93"/>
      <c r="D125" s="93"/>
      <c r="E125" s="93"/>
      <c r="F125" s="93"/>
      <c r="G125" s="93"/>
      <c r="H125" s="93"/>
      <c r="I125" s="93"/>
      <c r="J125" s="93"/>
      <c r="K125" s="93"/>
      <c r="L125" s="93"/>
      <c r="M125" s="93"/>
      <c r="N125" s="93"/>
      <c r="O125" s="93"/>
      <c r="P125" s="93"/>
      <c r="Q125" s="93"/>
    </row>
    <row r="126" spans="1:17" ht="12.75">
      <c r="A126" s="32" t="s">
        <v>192</v>
      </c>
      <c r="B126" s="32"/>
      <c r="C126" s="39"/>
      <c r="D126" s="39"/>
      <c r="E126" s="39"/>
      <c r="F126" s="59"/>
      <c r="G126" s="59"/>
      <c r="H126" s="39"/>
      <c r="I126" s="39"/>
      <c r="J126" s="60"/>
      <c r="K126" s="60"/>
      <c r="L126" s="60"/>
      <c r="M126" s="60"/>
      <c r="N126" s="60"/>
      <c r="O126" s="60"/>
      <c r="P126" s="60"/>
      <c r="Q126" s="60"/>
    </row>
    <row r="127" spans="1:41" s="83" customFormat="1" ht="27.75" customHeight="1">
      <c r="A127" s="77" t="s">
        <v>102</v>
      </c>
      <c r="B127" s="78"/>
      <c r="C127" s="79">
        <f>SUM(C130,C131,C133)</f>
        <v>458050</v>
      </c>
      <c r="D127" s="79">
        <f>SUM(D130,D131,D133)</f>
        <v>458050</v>
      </c>
      <c r="E127" s="80">
        <f>SUM(D127/C127*100)</f>
        <v>100</v>
      </c>
      <c r="F127" s="79">
        <f>SUM(F130,F131,F133)</f>
        <v>458050</v>
      </c>
      <c r="G127" s="79">
        <f>SUM(G130,G131,G133)</f>
        <v>458050</v>
      </c>
      <c r="H127" s="79">
        <f>SUM(G127/F127*100)</f>
        <v>100</v>
      </c>
      <c r="I127" s="79">
        <f>SUM(I130,I131,I133)</f>
        <v>0</v>
      </c>
      <c r="J127" s="79">
        <f>SUM(J130,J131,J133)</f>
        <v>0</v>
      </c>
      <c r="K127" s="79">
        <v>0</v>
      </c>
      <c r="L127" s="79">
        <f>SUM(L130,L131,L133)</f>
        <v>0</v>
      </c>
      <c r="M127" s="79">
        <f>SUM(M130,M131,M133)</f>
        <v>0</v>
      </c>
      <c r="N127" s="79">
        <v>0</v>
      </c>
      <c r="O127" s="79">
        <v>0</v>
      </c>
      <c r="P127" s="79">
        <v>0</v>
      </c>
      <c r="Q127" s="79">
        <v>0</v>
      </c>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row>
    <row r="128" spans="1:41" s="43" customFormat="1" ht="27">
      <c r="A128" s="57" t="s">
        <v>163</v>
      </c>
      <c r="B128" s="32"/>
      <c r="C128" s="67"/>
      <c r="D128" s="67"/>
      <c r="E128" s="67"/>
      <c r="F128" s="67"/>
      <c r="G128" s="67"/>
      <c r="H128" s="67"/>
      <c r="I128" s="67"/>
      <c r="J128" s="67"/>
      <c r="K128" s="67"/>
      <c r="L128" s="67"/>
      <c r="M128" s="67"/>
      <c r="N128" s="67"/>
      <c r="O128" s="67"/>
      <c r="P128" s="67"/>
      <c r="Q128" s="67"/>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row>
    <row r="129" spans="1:17" ht="13.5" customHeight="1">
      <c r="A129" s="44" t="s">
        <v>162</v>
      </c>
      <c r="B129" s="32"/>
      <c r="C129" s="70"/>
      <c r="D129" s="70"/>
      <c r="E129" s="70"/>
      <c r="F129" s="70"/>
      <c r="G129" s="70"/>
      <c r="H129" s="70"/>
      <c r="I129" s="70"/>
      <c r="J129" s="70"/>
      <c r="K129" s="70"/>
      <c r="L129" s="70"/>
      <c r="M129" s="70"/>
      <c r="N129" s="70"/>
      <c r="O129" s="70"/>
      <c r="P129" s="70"/>
      <c r="Q129" s="70"/>
    </row>
    <row r="130" spans="1:17" ht="16.5" customHeight="1">
      <c r="A130" s="44" t="s">
        <v>2</v>
      </c>
      <c r="B130" s="32"/>
      <c r="C130" s="70">
        <f>SUM(F130+I130+L130+O130)</f>
        <v>2300</v>
      </c>
      <c r="D130" s="70">
        <f>SUM(G130+J130+M130+P130)</f>
        <v>2300</v>
      </c>
      <c r="E130" s="70">
        <f>SUM(D130/C130*100)</f>
        <v>100</v>
      </c>
      <c r="F130" s="70">
        <v>2300</v>
      </c>
      <c r="G130" s="70">
        <v>2300</v>
      </c>
      <c r="H130" s="70">
        <f>SUM(G130/F130*100)</f>
        <v>100</v>
      </c>
      <c r="I130" s="70">
        <v>0</v>
      </c>
      <c r="J130" s="70">
        <v>0</v>
      </c>
      <c r="K130" s="70">
        <v>0</v>
      </c>
      <c r="L130" s="70">
        <v>0</v>
      </c>
      <c r="M130" s="70">
        <v>0</v>
      </c>
      <c r="N130" s="70">
        <v>0</v>
      </c>
      <c r="O130" s="70">
        <v>0</v>
      </c>
      <c r="P130" s="70">
        <v>0</v>
      </c>
      <c r="Q130" s="70">
        <v>0</v>
      </c>
    </row>
    <row r="131" spans="1:17" ht="19.5" customHeight="1">
      <c r="A131" s="44" t="s">
        <v>96</v>
      </c>
      <c r="B131" s="32"/>
      <c r="C131" s="70">
        <f>SUM(F131+I131+L131+O131)</f>
        <v>750</v>
      </c>
      <c r="D131" s="70">
        <f>SUM(G131+J131+M131+P131)</f>
        <v>750</v>
      </c>
      <c r="E131" s="70">
        <f>SUM(D131/C131*100)</f>
        <v>100</v>
      </c>
      <c r="F131" s="70">
        <v>750</v>
      </c>
      <c r="G131" s="70">
        <v>750</v>
      </c>
      <c r="H131" s="70">
        <f>SUM(G131/F131*100)</f>
        <v>100</v>
      </c>
      <c r="I131" s="70">
        <v>0</v>
      </c>
      <c r="J131" s="70">
        <v>0</v>
      </c>
      <c r="K131" s="70">
        <v>0</v>
      </c>
      <c r="L131" s="70">
        <v>0</v>
      </c>
      <c r="M131" s="70">
        <v>0</v>
      </c>
      <c r="N131" s="70">
        <v>0</v>
      </c>
      <c r="O131" s="70">
        <v>0</v>
      </c>
      <c r="P131" s="70">
        <v>0</v>
      </c>
      <c r="Q131" s="70">
        <v>0</v>
      </c>
    </row>
    <row r="132" spans="1:17" ht="15.75" customHeight="1">
      <c r="A132" s="57" t="s">
        <v>222</v>
      </c>
      <c r="B132" s="40"/>
      <c r="C132" s="67"/>
      <c r="D132" s="67"/>
      <c r="E132" s="72"/>
      <c r="F132" s="67"/>
      <c r="G132" s="67"/>
      <c r="H132" s="67"/>
      <c r="I132" s="67"/>
      <c r="J132" s="67"/>
      <c r="K132" s="67"/>
      <c r="L132" s="67"/>
      <c r="M132" s="67"/>
      <c r="N132" s="67"/>
      <c r="O132" s="67"/>
      <c r="P132" s="67"/>
      <c r="Q132" s="67"/>
    </row>
    <row r="133" spans="1:17" ht="25.5">
      <c r="A133" s="44" t="s">
        <v>144</v>
      </c>
      <c r="B133" s="40" t="s">
        <v>201</v>
      </c>
      <c r="C133" s="70">
        <f>F133+I133+L133+O133</f>
        <v>455000</v>
      </c>
      <c r="D133" s="70">
        <f>G133+J133+M133+P133</f>
        <v>455000</v>
      </c>
      <c r="E133" s="70">
        <f>SUM(D133/C133*100)</f>
        <v>100</v>
      </c>
      <c r="F133" s="71">
        <v>455000</v>
      </c>
      <c r="G133" s="71">
        <v>455000</v>
      </c>
      <c r="H133" s="70">
        <f>SUM(G133/F133*100)</f>
        <v>100</v>
      </c>
      <c r="I133" s="70">
        <v>0</v>
      </c>
      <c r="J133" s="70">
        <v>0</v>
      </c>
      <c r="K133" s="70">
        <v>0</v>
      </c>
      <c r="L133" s="70">
        <v>0</v>
      </c>
      <c r="M133" s="70">
        <v>0</v>
      </c>
      <c r="N133" s="70">
        <v>0</v>
      </c>
      <c r="O133" s="70">
        <v>0</v>
      </c>
      <c r="P133" s="70">
        <v>0</v>
      </c>
      <c r="Q133" s="70">
        <v>0</v>
      </c>
    </row>
    <row r="134" spans="1:41" s="83" customFormat="1" ht="30.75" customHeight="1">
      <c r="A134" s="77" t="s">
        <v>218</v>
      </c>
      <c r="B134" s="78" t="s">
        <v>201</v>
      </c>
      <c r="C134" s="79">
        <f>C136</f>
        <v>54830</v>
      </c>
      <c r="D134" s="79">
        <f>D136</f>
        <v>54830</v>
      </c>
      <c r="E134" s="80">
        <f>SUM(D134/C134*100)</f>
        <v>100</v>
      </c>
      <c r="F134" s="79">
        <f>F136</f>
        <v>54830</v>
      </c>
      <c r="G134" s="79">
        <f>G136</f>
        <v>54830</v>
      </c>
      <c r="H134" s="79">
        <f>SUM(G134/F134*100)</f>
        <v>100</v>
      </c>
      <c r="I134" s="79">
        <v>0</v>
      </c>
      <c r="J134" s="79">
        <v>0</v>
      </c>
      <c r="K134" s="79">
        <v>0</v>
      </c>
      <c r="L134" s="79">
        <v>0</v>
      </c>
      <c r="M134" s="79">
        <v>0</v>
      </c>
      <c r="N134" s="79">
        <v>0</v>
      </c>
      <c r="O134" s="79">
        <v>0</v>
      </c>
      <c r="P134" s="79">
        <v>0</v>
      </c>
      <c r="Q134" s="79">
        <v>0</v>
      </c>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row>
    <row r="135" spans="1:17" ht="14.25" customHeight="1">
      <c r="A135" s="57" t="s">
        <v>217</v>
      </c>
      <c r="B135" s="40"/>
      <c r="C135" s="67"/>
      <c r="D135" s="67"/>
      <c r="E135" s="67"/>
      <c r="F135" s="72"/>
      <c r="G135" s="72"/>
      <c r="H135" s="67"/>
      <c r="I135" s="70"/>
      <c r="J135" s="70"/>
      <c r="K135" s="67"/>
      <c r="L135" s="70"/>
      <c r="M135" s="70"/>
      <c r="N135" s="67"/>
      <c r="O135" s="70"/>
      <c r="P135" s="70"/>
      <c r="Q135" s="67"/>
    </row>
    <row r="136" spans="1:17" ht="25.5" customHeight="1">
      <c r="A136" s="29" t="s">
        <v>223</v>
      </c>
      <c r="B136" s="40"/>
      <c r="C136" s="70">
        <f>F136+I136+L136+O136</f>
        <v>54830</v>
      </c>
      <c r="D136" s="70">
        <f>G136+J136+M136+P136</f>
        <v>54830</v>
      </c>
      <c r="E136" s="70">
        <f>SUM(D136/C136*100)</f>
        <v>100</v>
      </c>
      <c r="F136" s="71">
        <v>54830</v>
      </c>
      <c r="G136" s="71">
        <v>54830</v>
      </c>
      <c r="H136" s="70">
        <f>SUM(G136/F136*100)</f>
        <v>100</v>
      </c>
      <c r="I136" s="70">
        <v>0</v>
      </c>
      <c r="J136" s="70">
        <v>0</v>
      </c>
      <c r="K136" s="67">
        <v>0</v>
      </c>
      <c r="L136" s="70">
        <v>0</v>
      </c>
      <c r="M136" s="70">
        <v>0</v>
      </c>
      <c r="N136" s="67">
        <v>0</v>
      </c>
      <c r="O136" s="70">
        <v>0</v>
      </c>
      <c r="P136" s="70">
        <v>0</v>
      </c>
      <c r="Q136" s="67">
        <v>0</v>
      </c>
    </row>
    <row r="137" spans="1:17" ht="40.5" customHeight="1">
      <c r="A137" s="89" t="s">
        <v>145</v>
      </c>
      <c r="B137" s="89"/>
      <c r="C137" s="89"/>
      <c r="D137" s="89"/>
      <c r="E137" s="89"/>
      <c r="F137" s="89"/>
      <c r="G137" s="89"/>
      <c r="H137" s="89"/>
      <c r="I137" s="89"/>
      <c r="J137" s="89"/>
      <c r="K137" s="89"/>
      <c r="L137" s="89"/>
      <c r="M137" s="89"/>
      <c r="N137" s="89"/>
      <c r="O137" s="89"/>
      <c r="P137" s="89"/>
      <c r="Q137" s="89"/>
    </row>
    <row r="138" spans="1:41" s="83" customFormat="1" ht="42" customHeight="1">
      <c r="A138" s="77" t="s">
        <v>207</v>
      </c>
      <c r="B138" s="78"/>
      <c r="C138" s="79">
        <f>SUM(C140:C140)</f>
        <v>1779.4</v>
      </c>
      <c r="D138" s="79">
        <f>SUM(D140:D140)</f>
        <v>1779.4</v>
      </c>
      <c r="E138" s="80">
        <f>SUM(D138/C138*100)</f>
        <v>100</v>
      </c>
      <c r="F138" s="79">
        <f>SUM(F140)</f>
        <v>1779.4</v>
      </c>
      <c r="G138" s="79">
        <f>SUM(G140)</f>
        <v>1779.4</v>
      </c>
      <c r="H138" s="79">
        <f>SUM(G138/F138*100)</f>
        <v>100</v>
      </c>
      <c r="I138" s="79">
        <f>SUM(I140)</f>
        <v>0</v>
      </c>
      <c r="J138" s="79">
        <f>SUM(J140)</f>
        <v>0</v>
      </c>
      <c r="K138" s="79">
        <v>0</v>
      </c>
      <c r="L138" s="79">
        <f>SUM(L140)</f>
        <v>0</v>
      </c>
      <c r="M138" s="79">
        <f>SUM(M140)</f>
        <v>0</v>
      </c>
      <c r="N138" s="81">
        <v>0</v>
      </c>
      <c r="O138" s="79">
        <f>SUM(O140)</f>
        <v>0</v>
      </c>
      <c r="P138" s="79">
        <f>SUM(P140)</f>
        <v>0</v>
      </c>
      <c r="Q138" s="79">
        <v>0</v>
      </c>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row>
    <row r="139" spans="1:17" ht="16.5" customHeight="1">
      <c r="A139" s="57" t="s">
        <v>208</v>
      </c>
      <c r="B139" s="40"/>
      <c r="C139" s="67"/>
      <c r="D139" s="67"/>
      <c r="E139" s="70"/>
      <c r="F139" s="67"/>
      <c r="G139" s="67"/>
      <c r="H139" s="67"/>
      <c r="I139" s="67"/>
      <c r="J139" s="67"/>
      <c r="K139" s="67"/>
      <c r="L139" s="67"/>
      <c r="M139" s="67"/>
      <c r="N139" s="67"/>
      <c r="O139" s="67"/>
      <c r="P139" s="67"/>
      <c r="Q139" s="67"/>
    </row>
    <row r="140" spans="1:17" ht="30" customHeight="1">
      <c r="A140" s="44" t="s">
        <v>180</v>
      </c>
      <c r="B140" s="40" t="s">
        <v>201</v>
      </c>
      <c r="C140" s="70">
        <f>F140+I140+L140+O140</f>
        <v>1779.4</v>
      </c>
      <c r="D140" s="70">
        <f>G140+J140+M140+P140</f>
        <v>1779.4</v>
      </c>
      <c r="E140" s="70">
        <f>SUM(D140/C140*100)</f>
        <v>100</v>
      </c>
      <c r="F140" s="71">
        <v>1779.4</v>
      </c>
      <c r="G140" s="71">
        <v>1779.4</v>
      </c>
      <c r="H140" s="70">
        <f>SUM(G140/F140*100)</f>
        <v>100</v>
      </c>
      <c r="I140" s="71">
        <v>0</v>
      </c>
      <c r="J140" s="71">
        <v>0</v>
      </c>
      <c r="K140" s="70">
        <v>0</v>
      </c>
      <c r="L140" s="71">
        <v>0</v>
      </c>
      <c r="M140" s="71">
        <v>0</v>
      </c>
      <c r="N140" s="70">
        <v>0</v>
      </c>
      <c r="O140" s="71">
        <v>0</v>
      </c>
      <c r="P140" s="71">
        <v>0</v>
      </c>
      <c r="Q140" s="70">
        <v>0</v>
      </c>
    </row>
    <row r="141" spans="1:17" ht="41.25" customHeight="1">
      <c r="A141" s="89" t="s">
        <v>113</v>
      </c>
      <c r="B141" s="89"/>
      <c r="C141" s="89"/>
      <c r="D141" s="89"/>
      <c r="E141" s="89"/>
      <c r="F141" s="89"/>
      <c r="G141" s="89"/>
      <c r="H141" s="89"/>
      <c r="I141" s="89"/>
      <c r="J141" s="89"/>
      <c r="K141" s="89"/>
      <c r="L141" s="89"/>
      <c r="M141" s="89"/>
      <c r="N141" s="89"/>
      <c r="O141" s="89"/>
      <c r="P141" s="89"/>
      <c r="Q141" s="89"/>
    </row>
    <row r="142" spans="1:17" ht="12.75" customHeight="1">
      <c r="A142" s="32" t="s">
        <v>112</v>
      </c>
      <c r="B142" s="32"/>
      <c r="C142" s="48"/>
      <c r="D142" s="48"/>
      <c r="E142" s="48"/>
      <c r="F142" s="34"/>
      <c r="G142" s="34"/>
      <c r="H142" s="48"/>
      <c r="I142" s="48"/>
      <c r="J142" s="34"/>
      <c r="K142" s="34"/>
      <c r="L142" s="34"/>
      <c r="M142" s="34"/>
      <c r="N142" s="34"/>
      <c r="O142" s="34"/>
      <c r="P142" s="34"/>
      <c r="Q142" s="34"/>
    </row>
    <row r="143" spans="1:41" s="83" customFormat="1" ht="45" customHeight="1">
      <c r="A143" s="77" t="s">
        <v>59</v>
      </c>
      <c r="B143" s="78"/>
      <c r="C143" s="79">
        <f>SUM(C145,C148)</f>
        <v>13424.95</v>
      </c>
      <c r="D143" s="79">
        <f>SUM(D145,D148)</f>
        <v>13424.95</v>
      </c>
      <c r="E143" s="80">
        <f>SUM(D143/C143*100)</f>
        <v>100</v>
      </c>
      <c r="F143" s="79">
        <f>SUM(F145,F148)</f>
        <v>7991.15</v>
      </c>
      <c r="G143" s="79">
        <f>SUM(G145,G148)</f>
        <v>7991.15</v>
      </c>
      <c r="H143" s="79">
        <f>SUM(G143/F143*100)</f>
        <v>100</v>
      </c>
      <c r="I143" s="79">
        <f>SUM(I145,I148)</f>
        <v>5433.8</v>
      </c>
      <c r="J143" s="79">
        <f>SUM(J145,J148)</f>
        <v>5433.8</v>
      </c>
      <c r="K143" s="79">
        <f>SUM(J143/I143*100)</f>
        <v>100</v>
      </c>
      <c r="L143" s="79">
        <f aca="true" t="shared" si="11" ref="L143:Q143">SUM(L145,L148)</f>
        <v>0</v>
      </c>
      <c r="M143" s="79">
        <f t="shared" si="11"/>
        <v>0</v>
      </c>
      <c r="N143" s="79">
        <f t="shared" si="11"/>
        <v>0</v>
      </c>
      <c r="O143" s="79">
        <f t="shared" si="11"/>
        <v>0</v>
      </c>
      <c r="P143" s="79">
        <f t="shared" si="11"/>
        <v>0</v>
      </c>
      <c r="Q143" s="79">
        <f t="shared" si="11"/>
        <v>0</v>
      </c>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row>
    <row r="144" spans="1:17" ht="17.25" customHeight="1">
      <c r="A144" s="50" t="s">
        <v>220</v>
      </c>
      <c r="B144" s="40" t="s">
        <v>201</v>
      </c>
      <c r="C144" s="67"/>
      <c r="D144" s="67"/>
      <c r="E144" s="67"/>
      <c r="F144" s="67"/>
      <c r="G144" s="67"/>
      <c r="H144" s="67"/>
      <c r="I144" s="67"/>
      <c r="J144" s="67"/>
      <c r="K144" s="67"/>
      <c r="L144" s="67"/>
      <c r="M144" s="67"/>
      <c r="N144" s="67"/>
      <c r="O144" s="67"/>
      <c r="P144" s="67"/>
      <c r="Q144" s="67"/>
    </row>
    <row r="145" spans="1:17" ht="25.5">
      <c r="A145" s="29" t="s">
        <v>24</v>
      </c>
      <c r="B145" s="40"/>
      <c r="C145" s="70">
        <f>F145+I145+L145+O145</f>
        <v>10924.95</v>
      </c>
      <c r="D145" s="70">
        <f>SUM(G145+J145)</f>
        <v>10924.95</v>
      </c>
      <c r="E145" s="70">
        <f>SUM(D145/C145*100)</f>
        <v>100</v>
      </c>
      <c r="F145" s="71">
        <v>5491.15</v>
      </c>
      <c r="G145" s="71">
        <v>5491.15</v>
      </c>
      <c r="H145" s="70">
        <v>0</v>
      </c>
      <c r="I145" s="70">
        <v>5433.8</v>
      </c>
      <c r="J145" s="70">
        <v>5433.8</v>
      </c>
      <c r="K145" s="70">
        <f>SUM(J145/I145*100)</f>
        <v>100</v>
      </c>
      <c r="L145" s="70">
        <v>0</v>
      </c>
      <c r="M145" s="70">
        <v>0</v>
      </c>
      <c r="N145" s="70">
        <v>0</v>
      </c>
      <c r="O145" s="70">
        <v>0</v>
      </c>
      <c r="P145" s="70">
        <v>0</v>
      </c>
      <c r="Q145" s="70">
        <v>0</v>
      </c>
    </row>
    <row r="146" spans="1:17" ht="39" customHeight="1">
      <c r="A146" s="89" t="s">
        <v>31</v>
      </c>
      <c r="B146" s="89"/>
      <c r="C146" s="89"/>
      <c r="D146" s="89"/>
      <c r="E146" s="89"/>
      <c r="F146" s="89"/>
      <c r="G146" s="89"/>
      <c r="H146" s="89"/>
      <c r="I146" s="89"/>
      <c r="J146" s="89"/>
      <c r="K146" s="89"/>
      <c r="L146" s="89"/>
      <c r="M146" s="89"/>
      <c r="N146" s="89"/>
      <c r="O146" s="89"/>
      <c r="P146" s="89"/>
      <c r="Q146" s="89"/>
    </row>
    <row r="147" spans="1:17" ht="27">
      <c r="A147" s="50" t="s">
        <v>25</v>
      </c>
      <c r="B147" s="40"/>
      <c r="C147" s="30"/>
      <c r="D147" s="30"/>
      <c r="E147" s="39"/>
      <c r="F147" s="30"/>
      <c r="G147" s="30"/>
      <c r="H147" s="39"/>
      <c r="I147" s="30"/>
      <c r="J147" s="30"/>
      <c r="K147" s="39"/>
      <c r="L147" s="30"/>
      <c r="M147" s="30"/>
      <c r="N147" s="39"/>
      <c r="O147" s="30"/>
      <c r="P147" s="30"/>
      <c r="Q147" s="39"/>
    </row>
    <row r="148" spans="1:17" ht="25.5">
      <c r="A148" s="29" t="s">
        <v>23</v>
      </c>
      <c r="B148" s="40"/>
      <c r="C148" s="70">
        <f>F148+I148+L148+O148</f>
        <v>2500</v>
      </c>
      <c r="D148" s="70">
        <f>SUM(G148+J148)</f>
        <v>2500</v>
      </c>
      <c r="E148" s="70">
        <f>SUM(D148/C148*100)</f>
        <v>100</v>
      </c>
      <c r="F148" s="71">
        <v>2500</v>
      </c>
      <c r="G148" s="71">
        <v>2500</v>
      </c>
      <c r="H148" s="70">
        <v>0</v>
      </c>
      <c r="I148" s="70">
        <v>0</v>
      </c>
      <c r="J148" s="70">
        <v>0</v>
      </c>
      <c r="K148" s="70">
        <v>0</v>
      </c>
      <c r="L148" s="70">
        <v>0</v>
      </c>
      <c r="M148" s="70">
        <v>0</v>
      </c>
      <c r="N148" s="70">
        <v>0</v>
      </c>
      <c r="O148" s="70">
        <v>0</v>
      </c>
      <c r="P148" s="70">
        <v>0</v>
      </c>
      <c r="Q148" s="67">
        <v>0</v>
      </c>
    </row>
    <row r="149" spans="1:17" ht="17.25" customHeight="1">
      <c r="A149" s="90" t="s">
        <v>48</v>
      </c>
      <c r="B149" s="91"/>
      <c r="C149" s="91"/>
      <c r="D149" s="91"/>
      <c r="E149" s="91"/>
      <c r="F149" s="91"/>
      <c r="G149" s="91"/>
      <c r="H149" s="91"/>
      <c r="I149" s="91"/>
      <c r="J149" s="91"/>
      <c r="K149" s="91"/>
      <c r="L149" s="91"/>
      <c r="M149" s="91"/>
      <c r="N149" s="91"/>
      <c r="O149" s="91"/>
      <c r="P149" s="91"/>
      <c r="Q149" s="92"/>
    </row>
    <row r="150" spans="1:41" s="83" customFormat="1" ht="44.25" customHeight="1">
      <c r="A150" s="77" t="s">
        <v>193</v>
      </c>
      <c r="B150" s="78"/>
      <c r="C150" s="79">
        <f>SUM(C153,C158,C161,C164)</f>
        <v>318442.3</v>
      </c>
      <c r="D150" s="79">
        <f>SUM(D153,D158,D161,D164)</f>
        <v>314512.78</v>
      </c>
      <c r="E150" s="80">
        <f>SUM(D150/C150*100)</f>
        <v>98.76601820800818</v>
      </c>
      <c r="F150" s="79">
        <f>SUM(F153,F158,F161,F164)</f>
        <v>142801.9</v>
      </c>
      <c r="G150" s="79">
        <f>SUM(G153,G158,G161,G164)</f>
        <v>142435.6</v>
      </c>
      <c r="H150" s="79">
        <f>SUM(G150/F150*100)</f>
        <v>99.74349080789541</v>
      </c>
      <c r="I150" s="79">
        <f>SUM(I153,I158,I161,I164)</f>
        <v>175640.4</v>
      </c>
      <c r="J150" s="79">
        <f>SUM(J153,J158,J161,J164)</f>
        <v>172077.18</v>
      </c>
      <c r="K150" s="79">
        <f>SUM(J150/I150*100)</f>
        <v>97.9712981751351</v>
      </c>
      <c r="L150" s="79">
        <f>SUM(L153,L158,L161,L164)</f>
        <v>0</v>
      </c>
      <c r="M150" s="79">
        <f>SUM(M153,M158,M161,M164)</f>
        <v>0</v>
      </c>
      <c r="N150" s="81">
        <v>0</v>
      </c>
      <c r="O150" s="79">
        <f>SUM(O153,O158,O161,O164)</f>
        <v>0</v>
      </c>
      <c r="P150" s="79">
        <f>SUM(P153,P158,P161,P164)</f>
        <v>0</v>
      </c>
      <c r="Q150" s="79">
        <v>0</v>
      </c>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row>
    <row r="151" spans="1:17" ht="13.5">
      <c r="A151" s="50" t="s">
        <v>190</v>
      </c>
      <c r="B151" s="50"/>
      <c r="C151" s="67"/>
      <c r="D151" s="67"/>
      <c r="E151" s="67"/>
      <c r="F151" s="67"/>
      <c r="G151" s="67"/>
      <c r="H151" s="67"/>
      <c r="I151" s="67"/>
      <c r="J151" s="67"/>
      <c r="K151" s="67"/>
      <c r="L151" s="67"/>
      <c r="M151" s="67"/>
      <c r="N151" s="67"/>
      <c r="O151" s="67"/>
      <c r="P151" s="67"/>
      <c r="Q151" s="67"/>
    </row>
    <row r="152" spans="1:41" s="43" customFormat="1" ht="25.5">
      <c r="A152" s="44" t="s">
        <v>146</v>
      </c>
      <c r="B152" s="37" t="s">
        <v>201</v>
      </c>
      <c r="C152" s="67"/>
      <c r="D152" s="67"/>
      <c r="E152" s="67"/>
      <c r="F152" s="67"/>
      <c r="G152" s="67"/>
      <c r="H152" s="67"/>
      <c r="I152" s="67"/>
      <c r="J152" s="67"/>
      <c r="K152" s="67"/>
      <c r="L152" s="67"/>
      <c r="M152" s="67"/>
      <c r="N152" s="67"/>
      <c r="O152" s="67"/>
      <c r="P152" s="67"/>
      <c r="Q152" s="67"/>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row>
    <row r="153" spans="1:17" ht="25.5">
      <c r="A153" s="29" t="s">
        <v>136</v>
      </c>
      <c r="B153" s="50"/>
      <c r="C153" s="70">
        <f>F153+I153+L153+O153</f>
        <v>16450</v>
      </c>
      <c r="D153" s="70">
        <f>G153+J153+M153+P153</f>
        <v>16450</v>
      </c>
      <c r="E153" s="70">
        <f>SUM(D153/C153*100)</f>
        <v>100</v>
      </c>
      <c r="F153" s="70">
        <v>16450</v>
      </c>
      <c r="G153" s="70">
        <v>16450</v>
      </c>
      <c r="H153" s="70">
        <f>SUM(G153/F153*100)</f>
        <v>100</v>
      </c>
      <c r="I153" s="70">
        <v>0</v>
      </c>
      <c r="J153" s="70">
        <v>0</v>
      </c>
      <c r="K153" s="70">
        <v>0</v>
      </c>
      <c r="L153" s="70">
        <v>0</v>
      </c>
      <c r="M153" s="70">
        <v>0</v>
      </c>
      <c r="N153" s="70">
        <v>0</v>
      </c>
      <c r="O153" s="70">
        <v>0</v>
      </c>
      <c r="P153" s="70">
        <v>0</v>
      </c>
      <c r="Q153" s="70">
        <v>0</v>
      </c>
    </row>
    <row r="154" spans="1:17" ht="51.75" customHeight="1">
      <c r="A154" s="105" t="s">
        <v>129</v>
      </c>
      <c r="B154" s="106"/>
      <c r="C154" s="106"/>
      <c r="D154" s="106"/>
      <c r="E154" s="106"/>
      <c r="F154" s="106"/>
      <c r="G154" s="106"/>
      <c r="H154" s="106"/>
      <c r="I154" s="106"/>
      <c r="J154" s="106"/>
      <c r="K154" s="106"/>
      <c r="L154" s="106"/>
      <c r="M154" s="106"/>
      <c r="N154" s="106"/>
      <c r="O154" s="106"/>
      <c r="P154" s="106"/>
      <c r="Q154" s="107"/>
    </row>
    <row r="155" spans="1:17" ht="38.25" customHeight="1">
      <c r="A155" s="112" t="s">
        <v>130</v>
      </c>
      <c r="B155" s="113"/>
      <c r="C155" s="113"/>
      <c r="D155" s="113"/>
      <c r="E155" s="113"/>
      <c r="F155" s="113"/>
      <c r="G155" s="113"/>
      <c r="H155" s="113"/>
      <c r="I155" s="113"/>
      <c r="J155" s="113"/>
      <c r="K155" s="113"/>
      <c r="L155" s="113"/>
      <c r="M155" s="113"/>
      <c r="N155" s="113"/>
      <c r="O155" s="113"/>
      <c r="P155" s="113"/>
      <c r="Q155" s="114"/>
    </row>
    <row r="156" spans="1:17" ht="39" customHeight="1">
      <c r="A156" s="112" t="s">
        <v>60</v>
      </c>
      <c r="B156" s="113"/>
      <c r="C156" s="113"/>
      <c r="D156" s="113"/>
      <c r="E156" s="113"/>
      <c r="F156" s="113"/>
      <c r="G156" s="113"/>
      <c r="H156" s="113"/>
      <c r="I156" s="113"/>
      <c r="J156" s="113"/>
      <c r="K156" s="113"/>
      <c r="L156" s="113"/>
      <c r="M156" s="113"/>
      <c r="N156" s="113"/>
      <c r="O156" s="113"/>
      <c r="P156" s="113"/>
      <c r="Q156" s="114"/>
    </row>
    <row r="157" spans="1:17" ht="51" customHeight="1">
      <c r="A157" s="115" t="s">
        <v>128</v>
      </c>
      <c r="B157" s="116"/>
      <c r="C157" s="116"/>
      <c r="D157" s="116"/>
      <c r="E157" s="116"/>
      <c r="F157" s="116"/>
      <c r="G157" s="116"/>
      <c r="H157" s="116"/>
      <c r="I157" s="116"/>
      <c r="J157" s="116"/>
      <c r="K157" s="116"/>
      <c r="L157" s="116"/>
      <c r="M157" s="116"/>
      <c r="N157" s="116"/>
      <c r="O157" s="116"/>
      <c r="P157" s="116"/>
      <c r="Q157" s="117"/>
    </row>
    <row r="158" spans="1:17" ht="68.25" customHeight="1">
      <c r="A158" s="29" t="s">
        <v>131</v>
      </c>
      <c r="B158" s="50"/>
      <c r="C158" s="70">
        <f>F158+I158+L158+O158</f>
        <v>250</v>
      </c>
      <c r="D158" s="70">
        <f>G158+J158+M158+P158</f>
        <v>250</v>
      </c>
      <c r="E158" s="70">
        <f>SUM(D158/C158*100)</f>
        <v>100</v>
      </c>
      <c r="F158" s="70">
        <v>250</v>
      </c>
      <c r="G158" s="70">
        <v>250</v>
      </c>
      <c r="H158" s="70">
        <f>SUM(G158/F158*100)</f>
        <v>100</v>
      </c>
      <c r="I158" s="70">
        <v>0</v>
      </c>
      <c r="J158" s="70">
        <v>0</v>
      </c>
      <c r="K158" s="70">
        <v>0</v>
      </c>
      <c r="L158" s="70">
        <v>0</v>
      </c>
      <c r="M158" s="70">
        <v>0</v>
      </c>
      <c r="N158" s="70">
        <v>0</v>
      </c>
      <c r="O158" s="70">
        <v>0</v>
      </c>
      <c r="P158" s="39">
        <v>0</v>
      </c>
      <c r="Q158" s="39">
        <v>0</v>
      </c>
    </row>
    <row r="159" spans="1:17" ht="42" customHeight="1">
      <c r="A159" s="89" t="s">
        <v>132</v>
      </c>
      <c r="B159" s="89"/>
      <c r="C159" s="89"/>
      <c r="D159" s="89"/>
      <c r="E159" s="89"/>
      <c r="F159" s="89"/>
      <c r="G159" s="89"/>
      <c r="H159" s="89"/>
      <c r="I159" s="89"/>
      <c r="J159" s="89"/>
      <c r="K159" s="89"/>
      <c r="L159" s="89"/>
      <c r="M159" s="89"/>
      <c r="N159" s="89"/>
      <c r="O159" s="89"/>
      <c r="P159" s="89"/>
      <c r="Q159" s="89"/>
    </row>
    <row r="160" spans="1:17" ht="27.75" customHeight="1">
      <c r="A160" s="68" t="s">
        <v>30</v>
      </c>
      <c r="B160" s="27"/>
      <c r="C160" s="67"/>
      <c r="D160" s="67"/>
      <c r="E160" s="67"/>
      <c r="F160" s="67"/>
      <c r="G160" s="67"/>
      <c r="H160" s="67"/>
      <c r="I160" s="67"/>
      <c r="J160" s="67"/>
      <c r="K160" s="67"/>
      <c r="L160" s="67"/>
      <c r="M160" s="67"/>
      <c r="N160" s="67"/>
      <c r="O160" s="67"/>
      <c r="P160" s="67"/>
      <c r="Q160" s="67"/>
    </row>
    <row r="161" spans="1:17" ht="25.5">
      <c r="A161" s="29" t="s">
        <v>27</v>
      </c>
      <c r="B161" s="57"/>
      <c r="C161" s="70">
        <f>F161+I161+L161+O161</f>
        <v>287622.8</v>
      </c>
      <c r="D161" s="70">
        <f>G161+J161+M161+P161</f>
        <v>284293.78</v>
      </c>
      <c r="E161" s="70">
        <f>SUM(D161/C161*100)</f>
        <v>98.84257437171186</v>
      </c>
      <c r="F161" s="70">
        <v>117489</v>
      </c>
      <c r="G161" s="70">
        <v>117489</v>
      </c>
      <c r="H161" s="70">
        <f>SUM(G161/F161*100)</f>
        <v>100</v>
      </c>
      <c r="I161" s="70">
        <v>170133.8</v>
      </c>
      <c r="J161" s="70">
        <v>166804.78</v>
      </c>
      <c r="K161" s="70">
        <f>SUM(J161/I161*100)</f>
        <v>98.04329298469793</v>
      </c>
      <c r="L161" s="70"/>
      <c r="M161" s="70"/>
      <c r="N161" s="70"/>
      <c r="O161" s="70"/>
      <c r="P161" s="70"/>
      <c r="Q161" s="70"/>
    </row>
    <row r="162" spans="1:17" ht="15.75" customHeight="1">
      <c r="A162" s="89" t="s">
        <v>75</v>
      </c>
      <c r="B162" s="89"/>
      <c r="C162" s="89"/>
      <c r="D162" s="89"/>
      <c r="E162" s="89"/>
      <c r="F162" s="89"/>
      <c r="G162" s="89"/>
      <c r="H162" s="89"/>
      <c r="I162" s="89"/>
      <c r="J162" s="89"/>
      <c r="K162" s="89"/>
      <c r="L162" s="89"/>
      <c r="M162" s="89"/>
      <c r="N162" s="89"/>
      <c r="O162" s="89"/>
      <c r="P162" s="89"/>
      <c r="Q162" s="89"/>
    </row>
    <row r="163" spans="1:17" ht="21" customHeight="1">
      <c r="A163" s="50" t="s">
        <v>30</v>
      </c>
      <c r="B163" s="29"/>
      <c r="C163" s="34"/>
      <c r="D163" s="34"/>
      <c r="E163" s="34"/>
      <c r="F163" s="34"/>
      <c r="G163" s="34"/>
      <c r="H163" s="34"/>
      <c r="I163" s="34"/>
      <c r="J163" s="34"/>
      <c r="K163" s="34"/>
      <c r="L163" s="34"/>
      <c r="M163" s="34"/>
      <c r="N163" s="34"/>
      <c r="O163" s="34"/>
      <c r="P163" s="34"/>
      <c r="Q163" s="34"/>
    </row>
    <row r="164" spans="1:17" ht="27.75" customHeight="1">
      <c r="A164" s="29" t="s">
        <v>28</v>
      </c>
      <c r="B164" s="29"/>
      <c r="C164" s="70">
        <f>SUM(F164+I164+L164+O164)</f>
        <v>14119.5</v>
      </c>
      <c r="D164" s="70">
        <f>SUM(G164+J164+M164+P164)</f>
        <v>13519</v>
      </c>
      <c r="E164" s="70">
        <f>SUM(D164/C164*100)</f>
        <v>95.7470165374128</v>
      </c>
      <c r="F164" s="70">
        <v>8612.9</v>
      </c>
      <c r="G164" s="70">
        <v>8246.6</v>
      </c>
      <c r="H164" s="70">
        <f>SUM(G164/F164*100)</f>
        <v>95.74707705883037</v>
      </c>
      <c r="I164" s="70">
        <v>5506.6</v>
      </c>
      <c r="J164" s="70">
        <v>5272.4</v>
      </c>
      <c r="K164" s="70">
        <f>SUM(J164/I164*100)</f>
        <v>95.7469218755675</v>
      </c>
      <c r="L164" s="71"/>
      <c r="M164" s="71"/>
      <c r="N164" s="70"/>
      <c r="O164" s="41"/>
      <c r="P164" s="41"/>
      <c r="Q164" s="40"/>
    </row>
    <row r="165" spans="1:17" ht="15.75" customHeight="1">
      <c r="A165" s="89" t="s">
        <v>29</v>
      </c>
      <c r="B165" s="89"/>
      <c r="C165" s="89"/>
      <c r="D165" s="89"/>
      <c r="E165" s="89"/>
      <c r="F165" s="89"/>
      <c r="G165" s="89"/>
      <c r="H165" s="89"/>
      <c r="I165" s="89"/>
      <c r="J165" s="89"/>
      <c r="K165" s="89"/>
      <c r="L165" s="89"/>
      <c r="M165" s="89"/>
      <c r="N165" s="89"/>
      <c r="O165" s="89"/>
      <c r="P165" s="89"/>
      <c r="Q165" s="89"/>
    </row>
    <row r="166" spans="1:41" s="83" customFormat="1" ht="57" customHeight="1">
      <c r="A166" s="77" t="s">
        <v>167</v>
      </c>
      <c r="B166" s="78" t="s">
        <v>198</v>
      </c>
      <c r="C166" s="79">
        <f>C168</f>
        <v>20797</v>
      </c>
      <c r="D166" s="79">
        <f>D168</f>
        <v>20797</v>
      </c>
      <c r="E166" s="80">
        <f>SUM(D166/C166*100)</f>
        <v>100</v>
      </c>
      <c r="F166" s="79">
        <f>F168</f>
        <v>20797</v>
      </c>
      <c r="G166" s="79">
        <f>G168</f>
        <v>20797</v>
      </c>
      <c r="H166" s="79">
        <f>SUM(G166/F166*100)</f>
        <v>100</v>
      </c>
      <c r="I166" s="79">
        <f>I168</f>
        <v>0</v>
      </c>
      <c r="J166" s="79">
        <f>J168</f>
        <v>0</v>
      </c>
      <c r="K166" s="79">
        <v>0</v>
      </c>
      <c r="L166" s="79">
        <f>L168</f>
        <v>0</v>
      </c>
      <c r="M166" s="79">
        <f>M168</f>
        <v>0</v>
      </c>
      <c r="N166" s="81">
        <v>0</v>
      </c>
      <c r="O166" s="79">
        <f>O168</f>
        <v>0</v>
      </c>
      <c r="P166" s="79">
        <f>P168</f>
        <v>0</v>
      </c>
      <c r="Q166" s="79">
        <v>0</v>
      </c>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row>
    <row r="167" spans="1:17" ht="15.75" customHeight="1">
      <c r="A167" s="50" t="s">
        <v>30</v>
      </c>
      <c r="B167" s="40"/>
      <c r="C167" s="67"/>
      <c r="D167" s="67"/>
      <c r="E167" s="67"/>
      <c r="F167" s="67"/>
      <c r="G167" s="67"/>
      <c r="H167" s="67"/>
      <c r="I167" s="67"/>
      <c r="J167" s="67"/>
      <c r="K167" s="67"/>
      <c r="L167" s="67"/>
      <c r="M167" s="67"/>
      <c r="N167" s="67"/>
      <c r="O167" s="67"/>
      <c r="P167" s="67"/>
      <c r="Q167" s="67"/>
    </row>
    <row r="168" spans="1:17" ht="45" customHeight="1">
      <c r="A168" s="29" t="s">
        <v>41</v>
      </c>
      <c r="B168" s="40"/>
      <c r="C168" s="70">
        <f>SUM(F168+I168+L168+O168)</f>
        <v>20797</v>
      </c>
      <c r="D168" s="70">
        <f>SUM(G168+J168+M168+P168)</f>
        <v>20797</v>
      </c>
      <c r="E168" s="70">
        <f>SUM(D168/C168*100)</f>
        <v>100</v>
      </c>
      <c r="F168" s="71">
        <v>20797</v>
      </c>
      <c r="G168" s="71">
        <v>20797</v>
      </c>
      <c r="H168" s="70">
        <f>SUM(G168/F168*100)</f>
        <v>100</v>
      </c>
      <c r="I168" s="71">
        <v>0</v>
      </c>
      <c r="J168" s="71">
        <v>0</v>
      </c>
      <c r="K168" s="70">
        <v>0</v>
      </c>
      <c r="L168" s="71">
        <v>0</v>
      </c>
      <c r="M168" s="71">
        <v>0</v>
      </c>
      <c r="N168" s="70">
        <v>0</v>
      </c>
      <c r="O168" s="71">
        <v>0</v>
      </c>
      <c r="P168" s="71">
        <v>0</v>
      </c>
      <c r="Q168" s="70">
        <v>0</v>
      </c>
    </row>
    <row r="169" spans="1:17" ht="29.25" customHeight="1">
      <c r="A169" s="96" t="s">
        <v>49</v>
      </c>
      <c r="B169" s="97"/>
      <c r="C169" s="97"/>
      <c r="D169" s="97"/>
      <c r="E169" s="97"/>
      <c r="F169" s="97"/>
      <c r="G169" s="97"/>
      <c r="H169" s="97"/>
      <c r="I169" s="97"/>
      <c r="J169" s="97"/>
      <c r="K169" s="97"/>
      <c r="L169" s="97"/>
      <c r="M169" s="97"/>
      <c r="N169" s="97"/>
      <c r="O169" s="97"/>
      <c r="P169" s="97"/>
      <c r="Q169" s="98"/>
    </row>
    <row r="170" spans="1:41" s="83" customFormat="1" ht="46.5" customHeight="1">
      <c r="A170" s="77" t="s">
        <v>94</v>
      </c>
      <c r="B170" s="78"/>
      <c r="C170" s="79">
        <f>C171</f>
        <v>0</v>
      </c>
      <c r="D170" s="79">
        <f>D171</f>
        <v>4249.93</v>
      </c>
      <c r="E170" s="80">
        <v>0</v>
      </c>
      <c r="F170" s="79">
        <f>F171</f>
        <v>0</v>
      </c>
      <c r="G170" s="79">
        <f>G171</f>
        <v>4249.93</v>
      </c>
      <c r="H170" s="79">
        <v>0</v>
      </c>
      <c r="I170" s="79">
        <f>I171</f>
        <v>0</v>
      </c>
      <c r="J170" s="79">
        <f>J171</f>
        <v>0</v>
      </c>
      <c r="K170" s="79">
        <v>0</v>
      </c>
      <c r="L170" s="79">
        <f>L171</f>
        <v>0</v>
      </c>
      <c r="M170" s="79">
        <f>M171</f>
        <v>0</v>
      </c>
      <c r="N170" s="79">
        <v>0</v>
      </c>
      <c r="O170" s="79">
        <f>O171</f>
        <v>0</v>
      </c>
      <c r="P170" s="79">
        <f>P171</f>
        <v>0</v>
      </c>
      <c r="Q170" s="79">
        <v>0</v>
      </c>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row>
    <row r="171" spans="1:17" ht="33.75" customHeight="1">
      <c r="A171" s="50" t="s">
        <v>84</v>
      </c>
      <c r="B171" s="61"/>
      <c r="C171" s="70">
        <f>(F171+I171+L171+O171)</f>
        <v>0</v>
      </c>
      <c r="D171" s="70">
        <f>(G171+J171+M171+P171)</f>
        <v>4249.93</v>
      </c>
      <c r="E171" s="70">
        <v>0</v>
      </c>
      <c r="F171" s="70">
        <v>0</v>
      </c>
      <c r="G171" s="70">
        <v>4249.93</v>
      </c>
      <c r="H171" s="70">
        <v>0</v>
      </c>
      <c r="I171" s="70">
        <v>0</v>
      </c>
      <c r="J171" s="70">
        <v>0</v>
      </c>
      <c r="K171" s="70">
        <v>0</v>
      </c>
      <c r="L171" s="70">
        <v>0</v>
      </c>
      <c r="M171" s="70">
        <v>0</v>
      </c>
      <c r="N171" s="70">
        <v>0</v>
      </c>
      <c r="O171" s="70">
        <v>0</v>
      </c>
      <c r="P171" s="70">
        <v>0</v>
      </c>
      <c r="Q171" s="70">
        <v>0</v>
      </c>
    </row>
    <row r="172" spans="1:17" ht="78.75" customHeight="1">
      <c r="A172" s="90" t="s">
        <v>42</v>
      </c>
      <c r="B172" s="110"/>
      <c r="C172" s="110"/>
      <c r="D172" s="110"/>
      <c r="E172" s="110"/>
      <c r="F172" s="110"/>
      <c r="G172" s="110"/>
      <c r="H172" s="110"/>
      <c r="I172" s="110"/>
      <c r="J172" s="110"/>
      <c r="K172" s="110"/>
      <c r="L172" s="110"/>
      <c r="M172" s="110"/>
      <c r="N172" s="110"/>
      <c r="O172" s="110"/>
      <c r="P172" s="110"/>
      <c r="Q172" s="111"/>
    </row>
    <row r="173" spans="1:41" s="83" customFormat="1" ht="45.75" customHeight="1">
      <c r="A173" s="77" t="s">
        <v>211</v>
      </c>
      <c r="B173" s="78"/>
      <c r="C173" s="79">
        <f>C175</f>
        <v>49181.1</v>
      </c>
      <c r="D173" s="79">
        <f>D175</f>
        <v>49181.1</v>
      </c>
      <c r="E173" s="80">
        <f>SUM(D173/C173*100)</f>
        <v>100</v>
      </c>
      <c r="F173" s="79">
        <f>F175</f>
        <v>28644</v>
      </c>
      <c r="G173" s="79">
        <f>G175</f>
        <v>28644</v>
      </c>
      <c r="H173" s="79">
        <f>SUM(G173/F173*100)</f>
        <v>100</v>
      </c>
      <c r="I173" s="79">
        <f>I175</f>
        <v>20537.1</v>
      </c>
      <c r="J173" s="79">
        <f>J175</f>
        <v>20537.1</v>
      </c>
      <c r="K173" s="79">
        <f>SUM(J173/I173*100)</f>
        <v>100</v>
      </c>
      <c r="L173" s="79">
        <f>L175</f>
        <v>0</v>
      </c>
      <c r="M173" s="79">
        <f>M175</f>
        <v>0</v>
      </c>
      <c r="N173" s="81">
        <v>0</v>
      </c>
      <c r="O173" s="79">
        <f>O175</f>
        <v>0</v>
      </c>
      <c r="P173" s="79">
        <f>P175</f>
        <v>0</v>
      </c>
      <c r="Q173" s="79">
        <v>0</v>
      </c>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row>
    <row r="174" spans="1:17" ht="15.75" customHeight="1">
      <c r="A174" s="57" t="s">
        <v>30</v>
      </c>
      <c r="B174" s="29"/>
      <c r="C174" s="57"/>
      <c r="D174" s="57"/>
      <c r="E174" s="57"/>
      <c r="F174" s="57"/>
      <c r="G174" s="57"/>
      <c r="H174" s="57"/>
      <c r="I174" s="57"/>
      <c r="J174" s="57"/>
      <c r="K174" s="57"/>
      <c r="L174" s="57"/>
      <c r="M174" s="57"/>
      <c r="N174" s="57"/>
      <c r="O174" s="57"/>
      <c r="P174" s="57"/>
      <c r="Q174" s="57"/>
    </row>
    <row r="175" spans="1:17" ht="26.25" customHeight="1">
      <c r="A175" s="44" t="s">
        <v>103</v>
      </c>
      <c r="B175" s="29"/>
      <c r="C175" s="70">
        <f>(F175+I175+L175+O175)</f>
        <v>49181.1</v>
      </c>
      <c r="D175" s="70">
        <f>(G175+J175+M175+P175)</f>
        <v>49181.1</v>
      </c>
      <c r="E175" s="70">
        <f>SUM(D175/C175*100)</f>
        <v>100</v>
      </c>
      <c r="F175" s="70">
        <v>28644</v>
      </c>
      <c r="G175" s="70">
        <v>28644</v>
      </c>
      <c r="H175" s="70">
        <f>SUM(G175/F175*100)</f>
        <v>100</v>
      </c>
      <c r="I175" s="70">
        <v>20537.1</v>
      </c>
      <c r="J175" s="70">
        <v>20537.1</v>
      </c>
      <c r="K175" s="70">
        <f>SUM(J175/I175*100)</f>
        <v>100</v>
      </c>
      <c r="L175" s="70">
        <v>0</v>
      </c>
      <c r="M175" s="70">
        <v>0</v>
      </c>
      <c r="N175" s="70">
        <v>0</v>
      </c>
      <c r="O175" s="70">
        <v>0</v>
      </c>
      <c r="P175" s="70">
        <v>0</v>
      </c>
      <c r="Q175" s="70">
        <v>0</v>
      </c>
    </row>
    <row r="176" spans="1:17" ht="105.75" customHeight="1">
      <c r="A176" s="90" t="s">
        <v>225</v>
      </c>
      <c r="B176" s="110"/>
      <c r="C176" s="110"/>
      <c r="D176" s="110"/>
      <c r="E176" s="110"/>
      <c r="F176" s="110"/>
      <c r="G176" s="110"/>
      <c r="H176" s="110"/>
      <c r="I176" s="110"/>
      <c r="J176" s="110"/>
      <c r="K176" s="110"/>
      <c r="L176" s="110"/>
      <c r="M176" s="110"/>
      <c r="N176" s="110"/>
      <c r="O176" s="110"/>
      <c r="P176" s="110"/>
      <c r="Q176" s="111"/>
    </row>
    <row r="177" spans="1:17" ht="12.75">
      <c r="A177" s="32" t="s">
        <v>194</v>
      </c>
      <c r="B177" s="40"/>
      <c r="C177" s="40"/>
      <c r="D177" s="40"/>
      <c r="E177" s="40"/>
      <c r="F177" s="41"/>
      <c r="G177" s="41"/>
      <c r="H177" s="40"/>
      <c r="I177" s="41"/>
      <c r="J177" s="40"/>
      <c r="K177" s="40"/>
      <c r="L177" s="40"/>
      <c r="M177" s="40"/>
      <c r="N177" s="40"/>
      <c r="O177" s="40"/>
      <c r="P177" s="40"/>
      <c r="Q177" s="40"/>
    </row>
    <row r="178" spans="1:41" s="83" customFormat="1" ht="44.25" customHeight="1">
      <c r="A178" s="77" t="s">
        <v>43</v>
      </c>
      <c r="B178" s="78"/>
      <c r="C178" s="79">
        <f>C180+C183</f>
        <v>2342040.16</v>
      </c>
      <c r="D178" s="79">
        <f>D180+D183</f>
        <v>2438661.519</v>
      </c>
      <c r="E178" s="80">
        <f>SUM(D178/C178*100)</f>
        <v>104.1255210158309</v>
      </c>
      <c r="F178" s="79">
        <f>F180+F183</f>
        <v>33995.8</v>
      </c>
      <c r="G178" s="79">
        <f>G180+G183</f>
        <v>33995.8</v>
      </c>
      <c r="H178" s="79">
        <f>SUM(G178/F178*100)</f>
        <v>100</v>
      </c>
      <c r="I178" s="79">
        <f>I180+I183</f>
        <v>2308044.3600000003</v>
      </c>
      <c r="J178" s="79">
        <f>J180+J183</f>
        <v>2404665.719</v>
      </c>
      <c r="K178" s="79">
        <f>SUM(J178/I178*100)</f>
        <v>104.18628691348029</v>
      </c>
      <c r="L178" s="79">
        <f>L180+L183</f>
        <v>0</v>
      </c>
      <c r="M178" s="79">
        <f>M180+M183</f>
        <v>0</v>
      </c>
      <c r="N178" s="81">
        <v>0</v>
      </c>
      <c r="O178" s="79">
        <f>O180+O183</f>
        <v>0</v>
      </c>
      <c r="P178" s="79">
        <f>P180+P183</f>
        <v>0</v>
      </c>
      <c r="Q178" s="79">
        <v>0</v>
      </c>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row>
    <row r="179" spans="1:17" ht="13.5">
      <c r="A179" s="50" t="s">
        <v>195</v>
      </c>
      <c r="B179" s="27"/>
      <c r="C179" s="30"/>
      <c r="D179" s="30"/>
      <c r="E179" s="30"/>
      <c r="F179" s="30"/>
      <c r="G179" s="30"/>
      <c r="H179" s="30"/>
      <c r="I179" s="30"/>
      <c r="J179" s="30"/>
      <c r="K179" s="30"/>
      <c r="L179" s="30"/>
      <c r="M179" s="30"/>
      <c r="N179" s="30"/>
      <c r="O179" s="30"/>
      <c r="P179" s="30"/>
      <c r="Q179" s="30"/>
    </row>
    <row r="180" spans="1:17" ht="17.25" customHeight="1">
      <c r="A180" s="27" t="s">
        <v>4</v>
      </c>
      <c r="B180" s="27"/>
      <c r="C180" s="30">
        <f>C181</f>
        <v>33995.8</v>
      </c>
      <c r="D180" s="30">
        <f>D181</f>
        <v>33995.8</v>
      </c>
      <c r="E180" s="58">
        <v>100</v>
      </c>
      <c r="F180" s="30">
        <f>F181</f>
        <v>33995.8</v>
      </c>
      <c r="G180" s="30">
        <f>G181</f>
        <v>33995.8</v>
      </c>
      <c r="H180" s="30">
        <v>100</v>
      </c>
      <c r="I180" s="30">
        <f>I181</f>
        <v>0</v>
      </c>
      <c r="J180" s="30">
        <f>J181</f>
        <v>0</v>
      </c>
      <c r="K180" s="30">
        <v>0</v>
      </c>
      <c r="L180" s="30">
        <f>L181</f>
        <v>0</v>
      </c>
      <c r="M180" s="30">
        <f>M181</f>
        <v>0</v>
      </c>
      <c r="N180" s="30">
        <v>0</v>
      </c>
      <c r="O180" s="30">
        <f>O181</f>
        <v>0</v>
      </c>
      <c r="P180" s="30">
        <f>P181</f>
        <v>0</v>
      </c>
      <c r="Q180" s="30">
        <v>0</v>
      </c>
    </row>
    <row r="181" spans="1:17" ht="51">
      <c r="A181" s="62" t="s">
        <v>50</v>
      </c>
      <c r="B181" s="27"/>
      <c r="C181" s="39">
        <f>F181+I181+L181+O181</f>
        <v>33995.8</v>
      </c>
      <c r="D181" s="39">
        <f>G181+J181+M181+P181</f>
        <v>33995.8</v>
      </c>
      <c r="E181" s="39">
        <f>SUM(D181/C181*100)</f>
        <v>100</v>
      </c>
      <c r="F181" s="45">
        <v>33995.8</v>
      </c>
      <c r="G181" s="45">
        <v>33995.8</v>
      </c>
      <c r="H181" s="39">
        <f>SUM(G181/F181*100)</f>
        <v>100</v>
      </c>
      <c r="I181" s="45">
        <v>0</v>
      </c>
      <c r="J181" s="45">
        <v>0</v>
      </c>
      <c r="K181" s="39">
        <v>0</v>
      </c>
      <c r="L181" s="45">
        <v>0</v>
      </c>
      <c r="M181" s="45">
        <v>0</v>
      </c>
      <c r="N181" s="39">
        <v>0</v>
      </c>
      <c r="O181" s="45">
        <v>0</v>
      </c>
      <c r="P181" s="45">
        <v>0</v>
      </c>
      <c r="Q181" s="39">
        <v>0</v>
      </c>
    </row>
    <row r="182" spans="1:17" ht="12.75">
      <c r="A182" s="108" t="s">
        <v>51</v>
      </c>
      <c r="B182" s="108"/>
      <c r="C182" s="108"/>
      <c r="D182" s="108"/>
      <c r="E182" s="108"/>
      <c r="F182" s="108"/>
      <c r="G182" s="108"/>
      <c r="H182" s="108"/>
      <c r="I182" s="108"/>
      <c r="J182" s="108"/>
      <c r="K182" s="108"/>
      <c r="L182" s="108"/>
      <c r="M182" s="108"/>
      <c r="N182" s="108"/>
      <c r="O182" s="108"/>
      <c r="P182" s="108"/>
      <c r="Q182" s="108"/>
    </row>
    <row r="183" spans="1:17" ht="42.75" customHeight="1">
      <c r="A183" s="27" t="s">
        <v>105</v>
      </c>
      <c r="B183" s="40"/>
      <c r="C183" s="74">
        <f>F183+I183+L183+O183</f>
        <v>2308044.3600000003</v>
      </c>
      <c r="D183" s="74">
        <f>G183+J183+M183+P183</f>
        <v>2404665.719</v>
      </c>
      <c r="E183" s="74">
        <f>SUM(D183/C183*100)</f>
        <v>104.18628691348029</v>
      </c>
      <c r="F183" s="74">
        <f>SUM(F184,F186,F188)</f>
        <v>0</v>
      </c>
      <c r="G183" s="74">
        <f>SUM(G184,G186,G188)</f>
        <v>0</v>
      </c>
      <c r="H183" s="74">
        <v>0</v>
      </c>
      <c r="I183" s="74">
        <f>SUM(I184,I186,I188)</f>
        <v>2308044.3600000003</v>
      </c>
      <c r="J183" s="74">
        <f>SUM(J184,J186,J188)</f>
        <v>2404665.719</v>
      </c>
      <c r="K183" s="74">
        <f>SUM(J183/I183*100)</f>
        <v>104.18628691348029</v>
      </c>
      <c r="L183" s="74">
        <f>SUM(L184,L186,L188)</f>
        <v>0</v>
      </c>
      <c r="M183" s="74">
        <f>SUM(M184,M186,M188)</f>
        <v>0</v>
      </c>
      <c r="N183" s="74">
        <v>0</v>
      </c>
      <c r="O183" s="74">
        <f>SUM(O184,O186,O188)</f>
        <v>0</v>
      </c>
      <c r="P183" s="74">
        <f>SUM(P184,P186,P188)</f>
        <v>0</v>
      </c>
      <c r="Q183" s="74">
        <v>0</v>
      </c>
    </row>
    <row r="184" spans="1:17" ht="30" customHeight="1">
      <c r="A184" s="57" t="s">
        <v>107</v>
      </c>
      <c r="B184" s="40"/>
      <c r="C184" s="70">
        <f>F184+I184+L184+O184</f>
        <v>252624.12</v>
      </c>
      <c r="D184" s="70">
        <f>G184+J184+M184+P184</f>
        <v>387965.41</v>
      </c>
      <c r="E184" s="70">
        <f>SUM(D184/C184*100)</f>
        <v>153.57417573587193</v>
      </c>
      <c r="F184" s="70">
        <v>0</v>
      </c>
      <c r="G184" s="70">
        <v>0</v>
      </c>
      <c r="H184" s="70">
        <v>0</v>
      </c>
      <c r="I184" s="70">
        <v>252624.12</v>
      </c>
      <c r="J184" s="70">
        <v>387965.41</v>
      </c>
      <c r="K184" s="70">
        <f>SUM(J184/I184*100)</f>
        <v>153.57417573587193</v>
      </c>
      <c r="L184" s="70">
        <v>0</v>
      </c>
      <c r="M184" s="70">
        <v>0</v>
      </c>
      <c r="N184" s="70">
        <v>0</v>
      </c>
      <c r="O184" s="70">
        <v>0</v>
      </c>
      <c r="P184" s="70">
        <v>0</v>
      </c>
      <c r="Q184" s="70">
        <v>0</v>
      </c>
    </row>
    <row r="185" spans="1:17" ht="49.5" customHeight="1">
      <c r="A185" s="108" t="s">
        <v>104</v>
      </c>
      <c r="B185" s="108"/>
      <c r="C185" s="108"/>
      <c r="D185" s="108"/>
      <c r="E185" s="108"/>
      <c r="F185" s="108"/>
      <c r="G185" s="108"/>
      <c r="H185" s="108"/>
      <c r="I185" s="108"/>
      <c r="J185" s="108"/>
      <c r="K185" s="108"/>
      <c r="L185" s="108"/>
      <c r="M185" s="108"/>
      <c r="N185" s="108"/>
      <c r="O185" s="108"/>
      <c r="P185" s="108"/>
      <c r="Q185" s="108"/>
    </row>
    <row r="186" spans="1:17" ht="17.25" customHeight="1">
      <c r="A186" s="57" t="s">
        <v>106</v>
      </c>
      <c r="B186" s="40"/>
      <c r="C186" s="70">
        <f>F186+I186+L186+O186</f>
        <v>1274821.35</v>
      </c>
      <c r="D186" s="70">
        <f>G186+J186+M186+P186</f>
        <v>1239040.32</v>
      </c>
      <c r="E186" s="70">
        <f>SUM(D186/C186*100)</f>
        <v>97.19325143087696</v>
      </c>
      <c r="F186" s="70">
        <v>0</v>
      </c>
      <c r="G186" s="70">
        <v>0</v>
      </c>
      <c r="H186" s="70">
        <v>0</v>
      </c>
      <c r="I186" s="70">
        <v>1274821.35</v>
      </c>
      <c r="J186" s="70">
        <v>1239040.32</v>
      </c>
      <c r="K186" s="70">
        <f>SUM(J186/I186*100)</f>
        <v>97.19325143087696</v>
      </c>
      <c r="L186" s="70">
        <v>0</v>
      </c>
      <c r="M186" s="70">
        <v>0</v>
      </c>
      <c r="N186" s="70">
        <v>0</v>
      </c>
      <c r="O186" s="70">
        <v>0</v>
      </c>
      <c r="P186" s="70">
        <v>0</v>
      </c>
      <c r="Q186" s="70">
        <v>0</v>
      </c>
    </row>
    <row r="187" spans="1:17" ht="54" customHeight="1">
      <c r="A187" s="108" t="s">
        <v>110</v>
      </c>
      <c r="B187" s="108"/>
      <c r="C187" s="108"/>
      <c r="D187" s="108"/>
      <c r="E187" s="108"/>
      <c r="F187" s="108"/>
      <c r="G187" s="108"/>
      <c r="H187" s="108"/>
      <c r="I187" s="108"/>
      <c r="J187" s="108"/>
      <c r="K187" s="108"/>
      <c r="L187" s="108"/>
      <c r="M187" s="108"/>
      <c r="N187" s="108"/>
      <c r="O187" s="108"/>
      <c r="P187" s="108"/>
      <c r="Q187" s="108"/>
    </row>
    <row r="188" spans="1:17" ht="20.25" customHeight="1">
      <c r="A188" s="57" t="s">
        <v>109</v>
      </c>
      <c r="B188" s="40"/>
      <c r="C188" s="70">
        <f>F188+I188+L188+O188</f>
        <v>780598.89</v>
      </c>
      <c r="D188" s="70">
        <f>G188+J188+M188+P188</f>
        <v>777659.989</v>
      </c>
      <c r="E188" s="70">
        <f>SUM(D188/C188*100)</f>
        <v>99.62350689481508</v>
      </c>
      <c r="F188" s="70">
        <v>0</v>
      </c>
      <c r="G188" s="70">
        <v>0</v>
      </c>
      <c r="H188" s="70">
        <v>0</v>
      </c>
      <c r="I188" s="70">
        <v>780598.89</v>
      </c>
      <c r="J188" s="70">
        <v>777659.989</v>
      </c>
      <c r="K188" s="70">
        <f>SUM(J188/I188*100)</f>
        <v>99.62350689481508</v>
      </c>
      <c r="L188" s="70">
        <v>0</v>
      </c>
      <c r="M188" s="70">
        <v>0</v>
      </c>
      <c r="N188" s="70">
        <v>0</v>
      </c>
      <c r="O188" s="70">
        <v>0</v>
      </c>
      <c r="P188" s="70">
        <v>0</v>
      </c>
      <c r="Q188" s="70">
        <v>0</v>
      </c>
    </row>
    <row r="189" spans="1:17" ht="56.25" customHeight="1">
      <c r="A189" s="108" t="s">
        <v>108</v>
      </c>
      <c r="B189" s="108"/>
      <c r="C189" s="108"/>
      <c r="D189" s="108"/>
      <c r="E189" s="108"/>
      <c r="F189" s="108"/>
      <c r="G189" s="108"/>
      <c r="H189" s="108"/>
      <c r="I189" s="108"/>
      <c r="J189" s="108"/>
      <c r="K189" s="108"/>
      <c r="L189" s="108"/>
      <c r="M189" s="108"/>
      <c r="N189" s="108"/>
      <c r="O189" s="108"/>
      <c r="P189" s="108"/>
      <c r="Q189" s="108"/>
    </row>
    <row r="190" spans="1:17" ht="12.75">
      <c r="A190" s="32" t="s">
        <v>196</v>
      </c>
      <c r="B190" s="32"/>
      <c r="C190" s="48"/>
      <c r="D190" s="51"/>
      <c r="E190" s="51"/>
      <c r="F190" s="51"/>
      <c r="G190" s="63"/>
      <c r="H190" s="48"/>
      <c r="I190" s="48"/>
      <c r="J190" s="64"/>
      <c r="K190" s="34"/>
      <c r="L190" s="34"/>
      <c r="M190" s="34"/>
      <c r="N190" s="34"/>
      <c r="O190" s="34"/>
      <c r="P190" s="34"/>
      <c r="Q190" s="34"/>
    </row>
    <row r="191" spans="1:41" s="83" customFormat="1" ht="71.25" customHeight="1">
      <c r="A191" s="77" t="s">
        <v>101</v>
      </c>
      <c r="B191" s="78"/>
      <c r="C191" s="79">
        <f>SUM(C193,C195)</f>
        <v>351468.3</v>
      </c>
      <c r="D191" s="79">
        <f>SUM(D193,D195)</f>
        <v>355393.1</v>
      </c>
      <c r="E191" s="80">
        <f>SUM(D191/C191*100)</f>
        <v>101.11668676805277</v>
      </c>
      <c r="F191" s="79">
        <f>SUM(F193,F195)</f>
        <v>29191</v>
      </c>
      <c r="G191" s="79">
        <f>SUM(G193,G195)</f>
        <v>29249.5</v>
      </c>
      <c r="H191" s="79">
        <f>SUM(G191/F191*100)</f>
        <v>100.20040423418178</v>
      </c>
      <c r="I191" s="79">
        <f>SUM(I193,I195)</f>
        <v>44878.1</v>
      </c>
      <c r="J191" s="79">
        <f>SUM(J193,J195)</f>
        <v>44854.5</v>
      </c>
      <c r="K191" s="79">
        <f>SUM(J191/I191*100)</f>
        <v>99.94741310349592</v>
      </c>
      <c r="L191" s="79">
        <f>SUM(L193,L195)</f>
        <v>0</v>
      </c>
      <c r="M191" s="79">
        <f>SUM(M193,M195)</f>
        <v>0</v>
      </c>
      <c r="N191" s="81">
        <v>0</v>
      </c>
      <c r="O191" s="79">
        <f>SUM(O193,O195)</f>
        <v>277399.2</v>
      </c>
      <c r="P191" s="79">
        <f>SUM(P193,P195)</f>
        <v>281289.1</v>
      </c>
      <c r="Q191" s="79">
        <f>SUM(P191/O191*100)</f>
        <v>101.40227513273288</v>
      </c>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row>
    <row r="192" spans="1:17" ht="15" customHeight="1">
      <c r="A192" s="57" t="s">
        <v>140</v>
      </c>
      <c r="B192" s="32"/>
      <c r="C192" s="30"/>
      <c r="D192" s="30"/>
      <c r="E192" s="58"/>
      <c r="F192" s="30"/>
      <c r="G192" s="30"/>
      <c r="H192" s="30"/>
      <c r="I192" s="30"/>
      <c r="J192" s="30"/>
      <c r="K192" s="30"/>
      <c r="L192" s="30"/>
      <c r="M192" s="30"/>
      <c r="N192" s="39"/>
      <c r="O192" s="30"/>
      <c r="P192" s="30"/>
      <c r="Q192" s="30"/>
    </row>
    <row r="193" spans="1:18" ht="27" customHeight="1">
      <c r="A193" s="44" t="s">
        <v>148</v>
      </c>
      <c r="B193" s="40" t="s">
        <v>216</v>
      </c>
      <c r="C193" s="70">
        <f aca="true" t="shared" si="12" ref="C193:D195">F193+I193+L193+O193</f>
        <v>11500</v>
      </c>
      <c r="D193" s="70">
        <f t="shared" si="12"/>
        <v>11496.8</v>
      </c>
      <c r="E193" s="71">
        <f>SUM(D193/C193*100)</f>
        <v>99.97217391304348</v>
      </c>
      <c r="F193" s="71">
        <v>5000</v>
      </c>
      <c r="G193" s="71">
        <v>5000</v>
      </c>
      <c r="H193" s="70">
        <f>SUM(G193/F193*100)</f>
        <v>100</v>
      </c>
      <c r="I193" s="70">
        <v>5700</v>
      </c>
      <c r="J193" s="70">
        <v>5696.8</v>
      </c>
      <c r="K193" s="70">
        <f>SUM(J193/I193*100)</f>
        <v>99.94385964912281</v>
      </c>
      <c r="L193" s="70">
        <v>0</v>
      </c>
      <c r="M193" s="70">
        <v>0</v>
      </c>
      <c r="N193" s="70">
        <v>0</v>
      </c>
      <c r="O193" s="70">
        <v>800</v>
      </c>
      <c r="P193" s="70">
        <v>800</v>
      </c>
      <c r="Q193" s="70">
        <f>SUM(P193/O193*100)</f>
        <v>100</v>
      </c>
      <c r="R193" s="65"/>
    </row>
    <row r="194" spans="1:18" ht="25.5" customHeight="1">
      <c r="A194" s="89" t="s">
        <v>226</v>
      </c>
      <c r="B194" s="89"/>
      <c r="C194" s="89"/>
      <c r="D194" s="89"/>
      <c r="E194" s="89"/>
      <c r="F194" s="89"/>
      <c r="G194" s="89"/>
      <c r="H194" s="89"/>
      <c r="I194" s="89"/>
      <c r="J194" s="89"/>
      <c r="K194" s="89"/>
      <c r="L194" s="89"/>
      <c r="M194" s="89"/>
      <c r="N194" s="89"/>
      <c r="O194" s="89"/>
      <c r="P194" s="89"/>
      <c r="Q194" s="89"/>
      <c r="R194" s="65"/>
    </row>
    <row r="195" spans="1:17" ht="12.75">
      <c r="A195" s="44" t="s">
        <v>44</v>
      </c>
      <c r="B195" s="40"/>
      <c r="C195" s="39">
        <f t="shared" si="12"/>
        <v>339968.3</v>
      </c>
      <c r="D195" s="39">
        <f t="shared" si="12"/>
        <v>343896.3</v>
      </c>
      <c r="E195" s="45">
        <f>SUM(D195/C195*100)</f>
        <v>101.15540184187762</v>
      </c>
      <c r="F195" s="45">
        <v>24191</v>
      </c>
      <c r="G195" s="45">
        <v>24249.5</v>
      </c>
      <c r="H195" s="39">
        <f>SUM(G195/F195*100)</f>
        <v>100.24182547228308</v>
      </c>
      <c r="I195" s="45">
        <v>39178.1</v>
      </c>
      <c r="J195" s="45">
        <v>39157.7</v>
      </c>
      <c r="K195" s="39">
        <f>SUM(J195/I195*100)</f>
        <v>99.9479300935982</v>
      </c>
      <c r="L195" s="39">
        <v>0</v>
      </c>
      <c r="M195" s="39">
        <v>0</v>
      </c>
      <c r="N195" s="39">
        <v>0</v>
      </c>
      <c r="O195" s="45">
        <v>276599.2</v>
      </c>
      <c r="P195" s="45">
        <v>280489.1</v>
      </c>
      <c r="Q195" s="39">
        <f>SUM(P195/O195*100)</f>
        <v>101.40633089322021</v>
      </c>
    </row>
    <row r="196" spans="1:17" ht="53.25" customHeight="1">
      <c r="A196" s="89" t="s">
        <v>45</v>
      </c>
      <c r="B196" s="89"/>
      <c r="C196" s="89"/>
      <c r="D196" s="89"/>
      <c r="E196" s="89"/>
      <c r="F196" s="89"/>
      <c r="G196" s="89"/>
      <c r="H196" s="89"/>
      <c r="I196" s="89"/>
      <c r="J196" s="89"/>
      <c r="K196" s="89"/>
      <c r="L196" s="89"/>
      <c r="M196" s="89"/>
      <c r="N196" s="89"/>
      <c r="O196" s="89"/>
      <c r="P196" s="89"/>
      <c r="Q196" s="89"/>
    </row>
    <row r="197" spans="1:41" s="83" customFormat="1" ht="57" customHeight="1">
      <c r="A197" s="77" t="s">
        <v>86</v>
      </c>
      <c r="B197" s="78"/>
      <c r="C197" s="79">
        <f>C199+C201+C203</f>
        <v>979843.6000000001</v>
      </c>
      <c r="D197" s="79">
        <f>D199+D201+D203</f>
        <v>945181.7</v>
      </c>
      <c r="E197" s="80">
        <f>SUM(D197/C197*100)</f>
        <v>96.46250687354593</v>
      </c>
      <c r="F197" s="79">
        <f>F199+F201+F203</f>
        <v>714980.6000000001</v>
      </c>
      <c r="G197" s="79">
        <f>G199+G201+G203</f>
        <v>685440.6</v>
      </c>
      <c r="H197" s="79">
        <f>SUM(G197/F197*100)</f>
        <v>95.86841936690308</v>
      </c>
      <c r="I197" s="79">
        <f>I199+I201+I203</f>
        <v>264863</v>
      </c>
      <c r="J197" s="79">
        <f>J199+J201+J203</f>
        <v>259741.1</v>
      </c>
      <c r="K197" s="79">
        <f>SUM(J197/I197*100)</f>
        <v>98.06620781309583</v>
      </c>
      <c r="L197" s="79">
        <f>L199+L201+L203</f>
        <v>0</v>
      </c>
      <c r="M197" s="79">
        <f>M199+M201+M203</f>
        <v>0</v>
      </c>
      <c r="N197" s="81">
        <v>0</v>
      </c>
      <c r="O197" s="79">
        <f>O199+O201+O203</f>
        <v>0</v>
      </c>
      <c r="P197" s="79">
        <f>P199+P201+P203</f>
        <v>0</v>
      </c>
      <c r="Q197" s="79">
        <v>0</v>
      </c>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row>
    <row r="198" spans="1:18" ht="16.5">
      <c r="A198" s="57" t="s">
        <v>141</v>
      </c>
      <c r="B198" s="29"/>
      <c r="C198" s="30"/>
      <c r="D198" s="30"/>
      <c r="E198" s="58"/>
      <c r="F198" s="30"/>
      <c r="G198" s="30"/>
      <c r="H198" s="30"/>
      <c r="I198" s="30"/>
      <c r="J198" s="30"/>
      <c r="K198" s="30"/>
      <c r="L198" s="30"/>
      <c r="M198" s="30"/>
      <c r="N198" s="30"/>
      <c r="O198" s="30"/>
      <c r="P198" s="30"/>
      <c r="Q198" s="30"/>
      <c r="R198" s="65"/>
    </row>
    <row r="199" spans="1:18" ht="27">
      <c r="A199" s="50" t="s">
        <v>161</v>
      </c>
      <c r="B199" s="29"/>
      <c r="C199" s="70">
        <f>F199+I199+L199+O199</f>
        <v>3350.5</v>
      </c>
      <c r="D199" s="70">
        <f>G199+J199+M199+P199</f>
        <v>3350.5</v>
      </c>
      <c r="E199" s="70">
        <f>SUM(D199/C199*100)</f>
        <v>100</v>
      </c>
      <c r="F199" s="70">
        <v>0</v>
      </c>
      <c r="G199" s="70">
        <v>0</v>
      </c>
      <c r="H199" s="70">
        <v>0</v>
      </c>
      <c r="I199" s="70">
        <v>3350.5</v>
      </c>
      <c r="J199" s="70">
        <v>3350.5</v>
      </c>
      <c r="K199" s="70">
        <f>SUM(J199/I199*100)</f>
        <v>100</v>
      </c>
      <c r="L199" s="70">
        <v>0</v>
      </c>
      <c r="M199" s="70">
        <v>0</v>
      </c>
      <c r="N199" s="70">
        <v>0</v>
      </c>
      <c r="O199" s="70">
        <v>0</v>
      </c>
      <c r="P199" s="70">
        <v>0</v>
      </c>
      <c r="Q199" s="70">
        <v>0</v>
      </c>
      <c r="R199" s="65"/>
    </row>
    <row r="200" spans="1:18" ht="18" customHeight="1">
      <c r="A200" s="89" t="s">
        <v>139</v>
      </c>
      <c r="B200" s="89"/>
      <c r="C200" s="89"/>
      <c r="D200" s="89"/>
      <c r="E200" s="89"/>
      <c r="F200" s="89"/>
      <c r="G200" s="89"/>
      <c r="H200" s="89"/>
      <c r="I200" s="89"/>
      <c r="J200" s="89"/>
      <c r="K200" s="89"/>
      <c r="L200" s="89"/>
      <c r="M200" s="89"/>
      <c r="N200" s="89"/>
      <c r="O200" s="89"/>
      <c r="P200" s="89"/>
      <c r="Q200" s="89"/>
      <c r="R200" s="65"/>
    </row>
    <row r="201" spans="1:18" ht="22.5" customHeight="1">
      <c r="A201" s="50" t="s">
        <v>164</v>
      </c>
      <c r="B201" s="29"/>
      <c r="C201" s="70">
        <f>F201+I201+L201+O201</f>
        <v>123012.8</v>
      </c>
      <c r="D201" s="70">
        <f>G201+J201+M201+P201</f>
        <v>122847.9</v>
      </c>
      <c r="E201" s="70">
        <f>SUM(D201/C201*100)</f>
        <v>99.86594890938179</v>
      </c>
      <c r="F201" s="70">
        <v>48908.3</v>
      </c>
      <c r="G201" s="70">
        <v>48761.4</v>
      </c>
      <c r="H201" s="70">
        <f>SUM(G201/F201*100)</f>
        <v>99.69964198305809</v>
      </c>
      <c r="I201" s="70">
        <v>74104.5</v>
      </c>
      <c r="J201" s="70">
        <v>74086.5</v>
      </c>
      <c r="K201" s="70">
        <f>SUM(J201/I201*100)</f>
        <v>99.9757099771269</v>
      </c>
      <c r="L201" s="70">
        <v>0</v>
      </c>
      <c r="M201" s="70">
        <v>0</v>
      </c>
      <c r="N201" s="70">
        <v>0</v>
      </c>
      <c r="O201" s="70">
        <v>0</v>
      </c>
      <c r="P201" s="70">
        <v>0</v>
      </c>
      <c r="Q201" s="70">
        <v>0</v>
      </c>
      <c r="R201" s="65"/>
    </row>
    <row r="202" spans="1:18" ht="27" customHeight="1">
      <c r="A202" s="89" t="s">
        <v>137</v>
      </c>
      <c r="B202" s="89"/>
      <c r="C202" s="89"/>
      <c r="D202" s="89"/>
      <c r="E202" s="89"/>
      <c r="F202" s="89"/>
      <c r="G202" s="89"/>
      <c r="H202" s="89"/>
      <c r="I202" s="89"/>
      <c r="J202" s="89"/>
      <c r="K202" s="89"/>
      <c r="L202" s="89"/>
      <c r="M202" s="89"/>
      <c r="N202" s="89"/>
      <c r="O202" s="89"/>
      <c r="P202" s="89"/>
      <c r="Q202" s="89"/>
      <c r="R202" s="65"/>
    </row>
    <row r="203" spans="1:18" ht="22.5" customHeight="1">
      <c r="A203" s="50" t="s">
        <v>165</v>
      </c>
      <c r="B203" s="29"/>
      <c r="C203" s="70">
        <f>F203+I203+L203+O203</f>
        <v>853480.3</v>
      </c>
      <c r="D203" s="70">
        <f>G203+J203+M203+P203</f>
        <v>818983.2999999999</v>
      </c>
      <c r="E203" s="71">
        <f>SUM(D203/C203*100)</f>
        <v>95.95807893867028</v>
      </c>
      <c r="F203" s="70">
        <v>666072.3</v>
      </c>
      <c r="G203" s="70">
        <v>636679.2</v>
      </c>
      <c r="H203" s="70">
        <f>SUM(G203/F203*100)</f>
        <v>95.5871006796109</v>
      </c>
      <c r="I203" s="70">
        <v>187408</v>
      </c>
      <c r="J203" s="70">
        <v>182304.1</v>
      </c>
      <c r="K203" s="70">
        <f>SUM(J203/I203*100)</f>
        <v>97.27658371040724</v>
      </c>
      <c r="L203" s="70">
        <v>0</v>
      </c>
      <c r="M203" s="70">
        <v>0</v>
      </c>
      <c r="N203" s="70">
        <v>0</v>
      </c>
      <c r="O203" s="70">
        <v>0</v>
      </c>
      <c r="P203" s="70">
        <v>0</v>
      </c>
      <c r="Q203" s="70">
        <v>0</v>
      </c>
      <c r="R203" s="65"/>
    </row>
    <row r="204" spans="1:18" ht="27.75" customHeight="1">
      <c r="A204" s="89" t="s">
        <v>175</v>
      </c>
      <c r="B204" s="89"/>
      <c r="C204" s="89"/>
      <c r="D204" s="89"/>
      <c r="E204" s="89"/>
      <c r="F204" s="89"/>
      <c r="G204" s="89"/>
      <c r="H204" s="89"/>
      <c r="I204" s="89"/>
      <c r="J204" s="89"/>
      <c r="K204" s="89"/>
      <c r="L204" s="89"/>
      <c r="M204" s="89"/>
      <c r="N204" s="89"/>
      <c r="O204" s="89"/>
      <c r="P204" s="89"/>
      <c r="Q204" s="89"/>
      <c r="R204" s="65"/>
    </row>
    <row r="205" spans="1:41" s="83" customFormat="1" ht="32.25" customHeight="1">
      <c r="A205" s="77" t="s">
        <v>210</v>
      </c>
      <c r="B205" s="78"/>
      <c r="C205" s="79">
        <f>C207+C210+C212</f>
        <v>131223.1</v>
      </c>
      <c r="D205" s="79">
        <f>D207+D210+D212</f>
        <v>141682.8</v>
      </c>
      <c r="E205" s="80">
        <f>SUM(D205/C205*100)</f>
        <v>107.97092889895146</v>
      </c>
      <c r="F205" s="79">
        <f>F207+F210+F212</f>
        <v>38500</v>
      </c>
      <c r="G205" s="79">
        <f>G207+G210+G212</f>
        <v>38237.6</v>
      </c>
      <c r="H205" s="79">
        <f>SUM(G205/F205*100)</f>
        <v>99.31844155844155</v>
      </c>
      <c r="I205" s="79">
        <f>I207+I210+I212</f>
        <v>63501.7</v>
      </c>
      <c r="J205" s="79">
        <f>J207+J210+J212</f>
        <v>61932.5</v>
      </c>
      <c r="K205" s="79">
        <f>SUM(J205/I205*100)</f>
        <v>97.52888505347101</v>
      </c>
      <c r="L205" s="79">
        <f>L207+L210+L212</f>
        <v>14221.4</v>
      </c>
      <c r="M205" s="79">
        <f>M207+M210+M212</f>
        <v>14094.5</v>
      </c>
      <c r="N205" s="79">
        <f>SUM(M205/L205*100)</f>
        <v>99.10768278791117</v>
      </c>
      <c r="O205" s="79">
        <f>O207+O210+O212</f>
        <v>15000</v>
      </c>
      <c r="P205" s="79">
        <f>P207+P210+P212</f>
        <v>27418.2</v>
      </c>
      <c r="Q205" s="79">
        <f>SUM(P205/O205*100)</f>
        <v>182.78799999999998</v>
      </c>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row>
    <row r="206" spans="1:17" ht="13.5">
      <c r="A206" s="57" t="s">
        <v>141</v>
      </c>
      <c r="B206" s="32"/>
      <c r="C206" s="67"/>
      <c r="D206" s="67"/>
      <c r="E206" s="72"/>
      <c r="F206" s="67"/>
      <c r="G206" s="67"/>
      <c r="H206" s="67"/>
      <c r="I206" s="67"/>
      <c r="J206" s="67"/>
      <c r="K206" s="67"/>
      <c r="L206" s="67"/>
      <c r="M206" s="67"/>
      <c r="N206" s="70"/>
      <c r="O206" s="67"/>
      <c r="P206" s="67"/>
      <c r="Q206" s="67"/>
    </row>
    <row r="207" spans="1:17" ht="27">
      <c r="A207" s="57" t="s">
        <v>176</v>
      </c>
      <c r="B207" s="40" t="s">
        <v>216</v>
      </c>
      <c r="C207" s="70">
        <f aca="true" t="shared" si="13" ref="C207:D210">F207+I207+L207+O207</f>
        <v>52876.5</v>
      </c>
      <c r="D207" s="70">
        <f t="shared" si="13"/>
        <v>65294.7</v>
      </c>
      <c r="E207" s="71">
        <f>SUM(D207/C207*100)</f>
        <v>123.48529119741283</v>
      </c>
      <c r="F207" s="71">
        <v>15000</v>
      </c>
      <c r="G207" s="71">
        <v>15000</v>
      </c>
      <c r="H207" s="70">
        <f>SUM(G207/F207*100)</f>
        <v>100</v>
      </c>
      <c r="I207" s="70">
        <v>16561.7</v>
      </c>
      <c r="J207" s="70">
        <v>16561.7</v>
      </c>
      <c r="K207" s="70">
        <f>SUM(J207/I207*100)</f>
        <v>100</v>
      </c>
      <c r="L207" s="70">
        <v>6314.8</v>
      </c>
      <c r="M207" s="70">
        <v>6314.8</v>
      </c>
      <c r="N207" s="70">
        <f>SUM(M207/L207*100)</f>
        <v>100</v>
      </c>
      <c r="O207" s="70">
        <v>15000</v>
      </c>
      <c r="P207" s="70">
        <v>27418.2</v>
      </c>
      <c r="Q207" s="70">
        <v>27418.2</v>
      </c>
    </row>
    <row r="208" spans="1:17" ht="12.75">
      <c r="A208" s="44" t="s">
        <v>227</v>
      </c>
      <c r="B208" s="40"/>
      <c r="C208" s="70">
        <f t="shared" si="13"/>
        <v>30974.200000000004</v>
      </c>
      <c r="D208" s="70">
        <f t="shared" si="13"/>
        <v>30974.200000000004</v>
      </c>
      <c r="E208" s="71">
        <f>SUM(D208/C208*100)</f>
        <v>100</v>
      </c>
      <c r="F208" s="71">
        <v>8000</v>
      </c>
      <c r="G208" s="71">
        <v>8000</v>
      </c>
      <c r="H208" s="70">
        <f>SUM(G208/F208*100)</f>
        <v>100</v>
      </c>
      <c r="I208" s="70">
        <v>9140.9</v>
      </c>
      <c r="J208" s="70">
        <v>9140.9</v>
      </c>
      <c r="K208" s="70">
        <f>SUM(J208/I208*100)</f>
        <v>100</v>
      </c>
      <c r="L208" s="70">
        <v>3841.2</v>
      </c>
      <c r="M208" s="70">
        <v>3841.2</v>
      </c>
      <c r="N208" s="70">
        <f>SUM(M208/L208*100)</f>
        <v>100</v>
      </c>
      <c r="O208" s="70">
        <v>9992.1</v>
      </c>
      <c r="P208" s="70">
        <v>9992.1</v>
      </c>
      <c r="Q208" s="70">
        <f>SUM(P208/O208*100)</f>
        <v>100</v>
      </c>
    </row>
    <row r="209" spans="1:17" ht="25.5" customHeight="1">
      <c r="A209" s="90" t="s">
        <v>56</v>
      </c>
      <c r="B209" s="91"/>
      <c r="C209" s="91"/>
      <c r="D209" s="91"/>
      <c r="E209" s="91"/>
      <c r="F209" s="91"/>
      <c r="G209" s="91"/>
      <c r="H209" s="91"/>
      <c r="I209" s="91"/>
      <c r="J209" s="91"/>
      <c r="K209" s="91"/>
      <c r="L209" s="91"/>
      <c r="M209" s="91"/>
      <c r="N209" s="91"/>
      <c r="O209" s="91"/>
      <c r="P209" s="91"/>
      <c r="Q209" s="92"/>
    </row>
    <row r="210" spans="1:17" ht="27">
      <c r="A210" s="57" t="s">
        <v>177</v>
      </c>
      <c r="B210" s="40" t="s">
        <v>198</v>
      </c>
      <c r="C210" s="70">
        <f t="shared" si="13"/>
        <v>25344.1</v>
      </c>
      <c r="D210" s="70">
        <f t="shared" si="13"/>
        <v>23385.600000000002</v>
      </c>
      <c r="E210" s="71">
        <f>SUM(D210/C210*100)</f>
        <v>92.27236319301142</v>
      </c>
      <c r="F210" s="70">
        <v>7600</v>
      </c>
      <c r="G210" s="70">
        <v>7337.6</v>
      </c>
      <c r="H210" s="70">
        <f>SUM(G210/F210*100)</f>
        <v>96.54736842105264</v>
      </c>
      <c r="I210" s="70">
        <v>15200</v>
      </c>
      <c r="J210" s="70">
        <v>13630.8</v>
      </c>
      <c r="K210" s="70">
        <f>SUM(J210/I210*100)</f>
        <v>89.67631578947368</v>
      </c>
      <c r="L210" s="70">
        <v>2544.1</v>
      </c>
      <c r="M210" s="70">
        <v>2417.2</v>
      </c>
      <c r="N210" s="70">
        <f>SUM(M210/L210*100)</f>
        <v>95.01198852246372</v>
      </c>
      <c r="O210" s="70">
        <v>0</v>
      </c>
      <c r="P210" s="70">
        <v>0</v>
      </c>
      <c r="Q210" s="70">
        <v>0</v>
      </c>
    </row>
    <row r="211" spans="1:17" ht="13.5" customHeight="1">
      <c r="A211" s="89" t="s">
        <v>57</v>
      </c>
      <c r="B211" s="89"/>
      <c r="C211" s="89"/>
      <c r="D211" s="89"/>
      <c r="E211" s="89"/>
      <c r="F211" s="89"/>
      <c r="G211" s="89"/>
      <c r="H211" s="89"/>
      <c r="I211" s="89"/>
      <c r="J211" s="89"/>
      <c r="K211" s="89"/>
      <c r="L211" s="89"/>
      <c r="M211" s="89"/>
      <c r="N211" s="89"/>
      <c r="O211" s="89"/>
      <c r="P211" s="89"/>
      <c r="Q211" s="89"/>
    </row>
    <row r="212" spans="1:17" ht="27">
      <c r="A212" s="57" t="s">
        <v>178</v>
      </c>
      <c r="B212" s="40"/>
      <c r="C212" s="70">
        <f>F212+I212+L212+O212</f>
        <v>53002.5</v>
      </c>
      <c r="D212" s="70">
        <f>G212+J212+M212+P212</f>
        <v>53002.5</v>
      </c>
      <c r="E212" s="71">
        <f>SUM(D212/C212*100)</f>
        <v>100</v>
      </c>
      <c r="F212" s="71">
        <v>15900</v>
      </c>
      <c r="G212" s="71">
        <v>15900</v>
      </c>
      <c r="H212" s="70">
        <f>SUM(G212/F212*100)</f>
        <v>100</v>
      </c>
      <c r="I212" s="71">
        <v>31740</v>
      </c>
      <c r="J212" s="71">
        <v>31740</v>
      </c>
      <c r="K212" s="70">
        <f>SUM(J212/I212*100)</f>
        <v>100</v>
      </c>
      <c r="L212" s="70">
        <v>5362.5</v>
      </c>
      <c r="M212" s="70">
        <v>5362.5</v>
      </c>
      <c r="N212" s="70">
        <f>SUM(M212/L212*100)</f>
        <v>100</v>
      </c>
      <c r="O212" s="71">
        <v>0</v>
      </c>
      <c r="P212" s="71">
        <v>0</v>
      </c>
      <c r="Q212" s="70">
        <v>0</v>
      </c>
    </row>
    <row r="213" spans="1:17" ht="13.5" customHeight="1">
      <c r="A213" s="90" t="s">
        <v>58</v>
      </c>
      <c r="B213" s="91"/>
      <c r="C213" s="91"/>
      <c r="D213" s="91"/>
      <c r="E213" s="91"/>
      <c r="F213" s="91"/>
      <c r="G213" s="91"/>
      <c r="H213" s="91"/>
      <c r="I213" s="91"/>
      <c r="J213" s="91"/>
      <c r="K213" s="91"/>
      <c r="L213" s="91"/>
      <c r="M213" s="91"/>
      <c r="N213" s="91"/>
      <c r="O213" s="91"/>
      <c r="P213" s="91"/>
      <c r="Q213" s="92"/>
    </row>
    <row r="216" spans="4:7" ht="18.75">
      <c r="D216" s="4"/>
      <c r="E216" s="4"/>
      <c r="F216" s="7"/>
      <c r="G216" s="7"/>
    </row>
    <row r="217" spans="4:7" ht="18.75">
      <c r="D217" s="4"/>
      <c r="E217" s="4"/>
      <c r="F217" s="7"/>
      <c r="G217" s="7"/>
    </row>
    <row r="218" spans="4:7" ht="18.75">
      <c r="D218" s="4"/>
      <c r="E218" s="4"/>
      <c r="F218" s="7"/>
      <c r="G218" s="7"/>
    </row>
    <row r="219" spans="4:7" ht="18.75">
      <c r="D219" s="4"/>
      <c r="E219" s="4"/>
      <c r="F219" s="7"/>
      <c r="G219" s="7"/>
    </row>
    <row r="220" spans="4:7" ht="18.75">
      <c r="D220" s="4"/>
      <c r="E220" s="4"/>
      <c r="F220" s="7"/>
      <c r="G220" s="7"/>
    </row>
    <row r="221" spans="4:7" ht="18.75">
      <c r="D221" s="4"/>
      <c r="E221" s="4"/>
      <c r="F221" s="7"/>
      <c r="G221" s="7"/>
    </row>
    <row r="222" spans="4:7" ht="18.75">
      <c r="D222" s="4"/>
      <c r="E222" s="4"/>
      <c r="F222" s="7"/>
      <c r="G222" s="7"/>
    </row>
    <row r="223" spans="4:7" ht="18.75">
      <c r="D223" s="4"/>
      <c r="E223" s="4"/>
      <c r="F223" s="7"/>
      <c r="G223" s="7"/>
    </row>
    <row r="224" spans="4:7" ht="18.75">
      <c r="D224" s="4"/>
      <c r="E224" s="4"/>
      <c r="F224" s="7"/>
      <c r="G224" s="7"/>
    </row>
    <row r="225" spans="4:7" ht="18.75">
      <c r="D225" s="4"/>
      <c r="E225" s="4"/>
      <c r="F225" s="7"/>
      <c r="G225" s="7"/>
    </row>
    <row r="226" spans="4:7" ht="18.75">
      <c r="D226" s="4"/>
      <c r="E226" s="4"/>
      <c r="F226" s="7"/>
      <c r="G226" s="7"/>
    </row>
    <row r="227" spans="4:7" ht="18.75">
      <c r="D227" s="4"/>
      <c r="E227" s="4"/>
      <c r="F227" s="7"/>
      <c r="G227" s="7"/>
    </row>
    <row r="228" spans="4:7" ht="18.75">
      <c r="D228" s="4"/>
      <c r="E228" s="4"/>
      <c r="F228" s="7"/>
      <c r="G228" s="7"/>
    </row>
    <row r="229" spans="4:7" ht="18.75">
      <c r="D229" s="4"/>
      <c r="E229" s="4"/>
      <c r="F229" s="7"/>
      <c r="G229" s="7"/>
    </row>
    <row r="230" spans="4:7" ht="18.75">
      <c r="D230" s="4"/>
      <c r="E230" s="4"/>
      <c r="F230" s="7"/>
      <c r="G230" s="7"/>
    </row>
    <row r="231" spans="4:7" ht="18.75">
      <c r="D231" s="4"/>
      <c r="E231" s="4"/>
      <c r="F231" s="7"/>
      <c r="G231" s="7"/>
    </row>
    <row r="232" spans="4:7" ht="18.75">
      <c r="D232" s="4"/>
      <c r="E232" s="4"/>
      <c r="F232" s="7"/>
      <c r="G232" s="7"/>
    </row>
    <row r="233" spans="4:7" ht="18.75">
      <c r="D233" s="4"/>
      <c r="E233" s="4"/>
      <c r="F233" s="7"/>
      <c r="G233" s="7"/>
    </row>
    <row r="234" spans="4:7" ht="18.75">
      <c r="D234" s="4"/>
      <c r="E234" s="4"/>
      <c r="F234" s="7"/>
      <c r="G234" s="7"/>
    </row>
    <row r="235" spans="4:7" ht="18.75">
      <c r="D235" s="4"/>
      <c r="E235" s="4"/>
      <c r="F235" s="7"/>
      <c r="G235" s="7"/>
    </row>
    <row r="236" spans="4:7" ht="18.75">
      <c r="D236" s="4"/>
      <c r="E236" s="4"/>
      <c r="F236" s="7"/>
      <c r="G236" s="7"/>
    </row>
    <row r="237" spans="4:7" ht="18.75">
      <c r="D237" s="4"/>
      <c r="E237" s="4"/>
      <c r="F237" s="7"/>
      <c r="G237" s="7"/>
    </row>
    <row r="238" spans="4:7" ht="18.75">
      <c r="D238" s="4"/>
      <c r="E238" s="4"/>
      <c r="F238" s="7"/>
      <c r="G238" s="7"/>
    </row>
    <row r="239" spans="4:7" ht="18.75">
      <c r="D239" s="4"/>
      <c r="E239" s="4"/>
      <c r="F239" s="7"/>
      <c r="G239" s="7"/>
    </row>
    <row r="240" spans="4:7" ht="18.75">
      <c r="D240" s="4"/>
      <c r="E240" s="4"/>
      <c r="F240" s="7"/>
      <c r="G240" s="7"/>
    </row>
    <row r="241" spans="4:7" ht="18.75">
      <c r="D241" s="4"/>
      <c r="E241" s="4"/>
      <c r="F241" s="7"/>
      <c r="G241" s="7"/>
    </row>
    <row r="242" spans="4:7" ht="18.75">
      <c r="D242" s="4"/>
      <c r="E242" s="4"/>
      <c r="F242" s="7"/>
      <c r="G242" s="7"/>
    </row>
    <row r="243" spans="4:7" ht="18.75">
      <c r="D243" s="4"/>
      <c r="E243" s="4"/>
      <c r="F243" s="7"/>
      <c r="G243" s="7"/>
    </row>
    <row r="244" spans="4:7" ht="18.75">
      <c r="D244" s="4"/>
      <c r="E244" s="4"/>
      <c r="F244" s="7"/>
      <c r="G244" s="7"/>
    </row>
    <row r="245" spans="4:7" ht="18.75">
      <c r="D245" s="4"/>
      <c r="E245" s="4"/>
      <c r="F245" s="7"/>
      <c r="G245" s="7"/>
    </row>
    <row r="246" spans="4:7" ht="18.75">
      <c r="D246" s="4"/>
      <c r="E246" s="4"/>
      <c r="F246" s="7"/>
      <c r="G246" s="7"/>
    </row>
    <row r="247" spans="4:7" ht="18.75">
      <c r="D247" s="4"/>
      <c r="E247" s="4"/>
      <c r="F247" s="7"/>
      <c r="G247" s="7"/>
    </row>
    <row r="248" spans="4:7" ht="18.75">
      <c r="D248" s="4"/>
      <c r="E248" s="4"/>
      <c r="F248" s="7"/>
      <c r="G248" s="7"/>
    </row>
    <row r="249" spans="4:7" ht="18.75">
      <c r="D249" s="4"/>
      <c r="E249" s="4"/>
      <c r="F249" s="7"/>
      <c r="G249" s="7"/>
    </row>
    <row r="250" spans="4:7" ht="18.75">
      <c r="D250" s="4"/>
      <c r="E250" s="4"/>
      <c r="F250" s="7"/>
      <c r="G250" s="7"/>
    </row>
    <row r="251" spans="4:7" ht="18.75">
      <c r="D251" s="4"/>
      <c r="E251" s="4"/>
      <c r="F251" s="7"/>
      <c r="G251" s="7"/>
    </row>
    <row r="252" spans="4:7" ht="18.75">
      <c r="D252" s="4"/>
      <c r="E252" s="4"/>
      <c r="F252" s="7"/>
      <c r="G252" s="7"/>
    </row>
    <row r="253" spans="4:7" ht="18.75">
      <c r="D253" s="4"/>
      <c r="E253" s="4"/>
      <c r="F253" s="7"/>
      <c r="G253" s="7"/>
    </row>
    <row r="254" spans="4:7" ht="18.75">
      <c r="D254" s="4"/>
      <c r="E254" s="4"/>
      <c r="F254" s="7"/>
      <c r="G254" s="7"/>
    </row>
    <row r="255" spans="4:7" ht="18.75">
      <c r="D255" s="4"/>
      <c r="E255" s="4"/>
      <c r="F255" s="7"/>
      <c r="G255" s="7"/>
    </row>
    <row r="256" spans="4:7" ht="18.75">
      <c r="D256" s="4"/>
      <c r="E256" s="4"/>
      <c r="F256" s="7"/>
      <c r="G256" s="7"/>
    </row>
    <row r="257" spans="4:7" ht="18.75">
      <c r="D257" s="4"/>
      <c r="E257" s="4"/>
      <c r="F257" s="7"/>
      <c r="G257" s="7"/>
    </row>
    <row r="258" spans="4:7" ht="18.75">
      <c r="D258" s="4"/>
      <c r="E258" s="4"/>
      <c r="F258" s="7"/>
      <c r="G258" s="7"/>
    </row>
    <row r="259" spans="4:7" ht="18.75">
      <c r="D259" s="4"/>
      <c r="E259" s="4"/>
      <c r="F259" s="7"/>
      <c r="G259" s="7"/>
    </row>
    <row r="260" spans="4:7" ht="18.75">
      <c r="D260" s="4"/>
      <c r="E260" s="4"/>
      <c r="F260" s="7"/>
      <c r="G260" s="7"/>
    </row>
    <row r="261" spans="4:7" ht="18.75">
      <c r="D261" s="4"/>
      <c r="E261" s="4"/>
      <c r="F261" s="7"/>
      <c r="G261" s="7"/>
    </row>
    <row r="262" spans="4:7" ht="18.75">
      <c r="D262" s="4"/>
      <c r="E262" s="4"/>
      <c r="F262" s="7"/>
      <c r="G262" s="7"/>
    </row>
    <row r="263" spans="4:7" ht="18.75">
      <c r="D263" s="4"/>
      <c r="E263" s="4"/>
      <c r="F263" s="7"/>
      <c r="G263" s="7"/>
    </row>
    <row r="264" spans="4:7" ht="18.75">
      <c r="D264" s="4"/>
      <c r="E264" s="4"/>
      <c r="F264" s="7"/>
      <c r="G264" s="7"/>
    </row>
    <row r="265" spans="4:7" ht="18.75">
      <c r="D265" s="4"/>
      <c r="E265" s="4"/>
      <c r="F265" s="7"/>
      <c r="G265" s="7"/>
    </row>
    <row r="266" spans="4:7" ht="18.75">
      <c r="D266" s="4"/>
      <c r="E266" s="4"/>
      <c r="F266" s="7"/>
      <c r="G266" s="7"/>
    </row>
    <row r="267" spans="4:7" ht="18.75">
      <c r="D267" s="4"/>
      <c r="E267" s="4"/>
      <c r="F267" s="7"/>
      <c r="G267" s="7"/>
    </row>
    <row r="268" spans="4:7" ht="18.75">
      <c r="D268" s="4"/>
      <c r="E268" s="4"/>
      <c r="F268" s="7"/>
      <c r="G268" s="7"/>
    </row>
    <row r="269" spans="4:7" ht="18.75">
      <c r="D269" s="4"/>
      <c r="E269" s="4"/>
      <c r="F269" s="7"/>
      <c r="G269" s="7"/>
    </row>
    <row r="270" spans="4:7" ht="18.75">
      <c r="D270" s="4"/>
      <c r="E270" s="4"/>
      <c r="F270" s="7"/>
      <c r="G270" s="7"/>
    </row>
    <row r="271" spans="4:7" ht="18.75">
      <c r="D271" s="4"/>
      <c r="E271" s="4"/>
      <c r="F271" s="7"/>
      <c r="G271" s="7"/>
    </row>
    <row r="272" spans="4:7" ht="18.75">
      <c r="D272" s="4"/>
      <c r="E272" s="4"/>
      <c r="F272" s="7"/>
      <c r="G272" s="7"/>
    </row>
    <row r="273" spans="4:7" ht="18.75">
      <c r="D273" s="4"/>
      <c r="E273" s="4"/>
      <c r="F273" s="7"/>
      <c r="G273" s="7"/>
    </row>
    <row r="274" spans="4:7" ht="18.75">
      <c r="D274" s="4"/>
      <c r="E274" s="4"/>
      <c r="F274" s="7"/>
      <c r="G274" s="7"/>
    </row>
    <row r="275" spans="4:7" ht="18.75">
      <c r="D275" s="4"/>
      <c r="E275" s="4"/>
      <c r="F275" s="7"/>
      <c r="G275" s="7"/>
    </row>
    <row r="276" spans="4:7" ht="18.75">
      <c r="D276" s="4"/>
      <c r="E276" s="4"/>
      <c r="F276" s="7"/>
      <c r="G276" s="7"/>
    </row>
    <row r="277" spans="4:7" ht="18.75">
      <c r="D277" s="4"/>
      <c r="E277" s="4"/>
      <c r="F277" s="7"/>
      <c r="G277" s="7"/>
    </row>
    <row r="278" spans="4:7" ht="18.75">
      <c r="D278" s="4"/>
      <c r="E278" s="4"/>
      <c r="F278" s="7"/>
      <c r="G278" s="7"/>
    </row>
    <row r="279" spans="4:7" ht="18.75">
      <c r="D279" s="4"/>
      <c r="E279" s="4"/>
      <c r="F279" s="7"/>
      <c r="G279" s="7"/>
    </row>
    <row r="280" spans="4:7" ht="18.75">
      <c r="D280" s="4"/>
      <c r="E280" s="4"/>
      <c r="F280" s="7"/>
      <c r="G280" s="7"/>
    </row>
    <row r="281" spans="4:7" ht="18.75">
      <c r="D281" s="4"/>
      <c r="E281" s="4"/>
      <c r="F281" s="7"/>
      <c r="G281" s="7"/>
    </row>
    <row r="282" spans="4:7" ht="18.75">
      <c r="D282" s="4"/>
      <c r="E282" s="4"/>
      <c r="F282" s="7"/>
      <c r="G282" s="7"/>
    </row>
    <row r="283" spans="4:7" ht="18.75">
      <c r="D283" s="4"/>
      <c r="E283" s="4"/>
      <c r="F283" s="7"/>
      <c r="G283" s="7"/>
    </row>
    <row r="284" spans="4:7" ht="18.75">
      <c r="D284" s="4"/>
      <c r="E284" s="4"/>
      <c r="F284" s="7"/>
      <c r="G284" s="7"/>
    </row>
    <row r="285" spans="4:7" ht="18.75">
      <c r="D285" s="4"/>
      <c r="E285" s="4"/>
      <c r="F285" s="7"/>
      <c r="G285" s="7"/>
    </row>
    <row r="286" spans="4:7" ht="18.75">
      <c r="D286" s="4"/>
      <c r="E286" s="4"/>
      <c r="F286" s="7"/>
      <c r="G286" s="7"/>
    </row>
    <row r="287" spans="4:7" ht="18.75">
      <c r="D287" s="4"/>
      <c r="E287" s="4"/>
      <c r="F287" s="7"/>
      <c r="G287" s="7"/>
    </row>
    <row r="288" spans="4:7" ht="18.75">
      <c r="D288" s="4"/>
      <c r="E288" s="4"/>
      <c r="F288" s="7"/>
      <c r="G288" s="7"/>
    </row>
    <row r="289" spans="4:7" ht="18.75">
      <c r="D289" s="4"/>
      <c r="E289" s="4"/>
      <c r="F289" s="7"/>
      <c r="G289" s="7"/>
    </row>
    <row r="290" spans="4:7" ht="18.75">
      <c r="D290" s="4"/>
      <c r="E290" s="4"/>
      <c r="F290" s="7"/>
      <c r="G290" s="7"/>
    </row>
    <row r="291" spans="4:7" ht="18.75">
      <c r="D291" s="4"/>
      <c r="E291" s="4"/>
      <c r="F291" s="7"/>
      <c r="G291" s="7"/>
    </row>
    <row r="292" spans="4:7" ht="18.75">
      <c r="D292" s="4"/>
      <c r="E292" s="4"/>
      <c r="F292" s="7"/>
      <c r="G292" s="7"/>
    </row>
    <row r="293" spans="4:7" ht="18.75">
      <c r="D293" s="4"/>
      <c r="E293" s="4"/>
      <c r="F293" s="7"/>
      <c r="G293" s="7"/>
    </row>
    <row r="294" spans="4:7" ht="18.75">
      <c r="D294" s="4"/>
      <c r="E294" s="4"/>
      <c r="F294" s="7"/>
      <c r="G294" s="7"/>
    </row>
    <row r="295" spans="4:7" ht="18.75">
      <c r="D295" s="4"/>
      <c r="E295" s="4"/>
      <c r="F295" s="7"/>
      <c r="G295" s="7"/>
    </row>
    <row r="296" spans="4:7" ht="18.75">
      <c r="D296" s="4"/>
      <c r="E296" s="4"/>
      <c r="F296" s="7"/>
      <c r="G296" s="7"/>
    </row>
    <row r="297" spans="4:7" ht="18.75">
      <c r="D297" s="4"/>
      <c r="E297" s="4"/>
      <c r="F297" s="7"/>
      <c r="G297" s="7"/>
    </row>
    <row r="298" spans="4:7" ht="18.75">
      <c r="D298" s="4"/>
      <c r="E298" s="4"/>
      <c r="F298" s="7"/>
      <c r="G298" s="7"/>
    </row>
    <row r="299" spans="4:7" ht="18.75">
      <c r="D299" s="4"/>
      <c r="E299" s="4"/>
      <c r="F299" s="7"/>
      <c r="G299" s="7"/>
    </row>
    <row r="300" spans="4:7" ht="18.75">
      <c r="D300" s="4"/>
      <c r="E300" s="4"/>
      <c r="F300" s="7"/>
      <c r="G300" s="7"/>
    </row>
    <row r="301" spans="4:7" ht="18.75">
      <c r="D301" s="4"/>
      <c r="E301" s="4"/>
      <c r="F301" s="7"/>
      <c r="G301" s="7"/>
    </row>
    <row r="302" spans="4:7" ht="18.75">
      <c r="D302" s="4"/>
      <c r="E302" s="4"/>
      <c r="F302" s="7"/>
      <c r="G302" s="7"/>
    </row>
    <row r="303" spans="4:7" ht="18.75">
      <c r="D303" s="4"/>
      <c r="E303" s="4"/>
      <c r="F303" s="7"/>
      <c r="G303" s="7"/>
    </row>
    <row r="304" spans="4:7" ht="18.75">
      <c r="D304" s="4"/>
      <c r="E304" s="4"/>
      <c r="F304" s="7"/>
      <c r="G304" s="7"/>
    </row>
    <row r="305" spans="4:7" ht="18.75">
      <c r="D305" s="4"/>
      <c r="E305" s="4"/>
      <c r="F305" s="7"/>
      <c r="G305" s="7"/>
    </row>
    <row r="306" spans="4:7" ht="18.75">
      <c r="D306" s="4"/>
      <c r="E306" s="4"/>
      <c r="F306" s="7"/>
      <c r="G306" s="7"/>
    </row>
    <row r="307" spans="4:7" ht="18.75">
      <c r="D307" s="4"/>
      <c r="E307" s="4"/>
      <c r="F307" s="7"/>
      <c r="G307" s="7"/>
    </row>
    <row r="308" spans="4:7" ht="18.75">
      <c r="D308" s="4"/>
      <c r="E308" s="4"/>
      <c r="F308" s="7"/>
      <c r="G308" s="7"/>
    </row>
    <row r="309" spans="4:7" ht="18.75">
      <c r="D309" s="4"/>
      <c r="E309" s="4"/>
      <c r="F309" s="7"/>
      <c r="G309" s="7"/>
    </row>
    <row r="310" spans="4:7" ht="18.75">
      <c r="D310" s="4"/>
      <c r="E310" s="4"/>
      <c r="F310" s="7"/>
      <c r="G310" s="7"/>
    </row>
    <row r="311" spans="4:7" ht="18.75">
      <c r="D311" s="4"/>
      <c r="E311" s="4"/>
      <c r="F311" s="7"/>
      <c r="G311" s="7"/>
    </row>
    <row r="312" spans="4:7" ht="18.75">
      <c r="D312" s="4"/>
      <c r="E312" s="4"/>
      <c r="F312" s="7"/>
      <c r="G312" s="7"/>
    </row>
    <row r="313" spans="4:7" ht="18.75">
      <c r="D313" s="4"/>
      <c r="E313" s="4"/>
      <c r="F313" s="7"/>
      <c r="G313" s="7"/>
    </row>
    <row r="314" spans="4:7" ht="18.75">
      <c r="D314" s="4"/>
      <c r="E314" s="4"/>
      <c r="F314" s="7"/>
      <c r="G314" s="7"/>
    </row>
    <row r="315" spans="4:7" ht="18.75">
      <c r="D315" s="4"/>
      <c r="E315" s="4"/>
      <c r="F315" s="7"/>
      <c r="G315" s="7"/>
    </row>
    <row r="316" spans="4:7" ht="18.75">
      <c r="D316" s="4"/>
      <c r="E316" s="4"/>
      <c r="F316" s="7"/>
      <c r="G316" s="7"/>
    </row>
    <row r="317" spans="4:7" ht="18.75">
      <c r="D317" s="4"/>
      <c r="E317" s="4"/>
      <c r="F317" s="7"/>
      <c r="G317" s="7"/>
    </row>
    <row r="318" spans="4:7" ht="18.75">
      <c r="D318" s="4"/>
      <c r="E318" s="4"/>
      <c r="F318" s="7"/>
      <c r="G318" s="7"/>
    </row>
    <row r="319" spans="4:7" ht="18.75">
      <c r="D319" s="4"/>
      <c r="E319" s="4"/>
      <c r="F319" s="7"/>
      <c r="G319" s="7"/>
    </row>
    <row r="320" spans="4:7" ht="18.75">
      <c r="D320" s="4"/>
      <c r="E320" s="4"/>
      <c r="F320" s="7"/>
      <c r="G320" s="7"/>
    </row>
    <row r="321" spans="4:7" ht="18.75">
      <c r="D321" s="4"/>
      <c r="E321" s="4"/>
      <c r="F321" s="7"/>
      <c r="G321" s="7"/>
    </row>
    <row r="322" spans="4:7" ht="18.75">
      <c r="D322" s="4"/>
      <c r="E322" s="4"/>
      <c r="F322" s="7"/>
      <c r="G322" s="7"/>
    </row>
    <row r="323" spans="4:7" ht="18.75">
      <c r="D323" s="4"/>
      <c r="E323" s="4"/>
      <c r="F323" s="7"/>
      <c r="G323" s="7"/>
    </row>
    <row r="324" spans="4:7" ht="18.75">
      <c r="D324" s="4"/>
      <c r="E324" s="4"/>
      <c r="F324" s="7"/>
      <c r="G324" s="7"/>
    </row>
    <row r="325" spans="4:7" ht="18.75">
      <c r="D325" s="4"/>
      <c r="E325" s="4"/>
      <c r="F325" s="7"/>
      <c r="G325" s="7"/>
    </row>
    <row r="326" spans="4:7" ht="18.75">
      <c r="D326" s="4"/>
      <c r="E326" s="4"/>
      <c r="F326" s="7"/>
      <c r="G326" s="7"/>
    </row>
    <row r="327" spans="4:7" ht="18.75">
      <c r="D327" s="4"/>
      <c r="E327" s="4"/>
      <c r="F327" s="7"/>
      <c r="G327" s="7"/>
    </row>
    <row r="328" spans="4:7" ht="18.75">
      <c r="D328" s="4"/>
      <c r="E328" s="4"/>
      <c r="F328" s="7"/>
      <c r="G328" s="7"/>
    </row>
    <row r="329" spans="4:7" ht="18.75">
      <c r="D329" s="4"/>
      <c r="E329" s="4"/>
      <c r="F329" s="7"/>
      <c r="G329" s="7"/>
    </row>
    <row r="330" spans="4:7" ht="18.75">
      <c r="D330" s="4"/>
      <c r="E330" s="4"/>
      <c r="F330" s="7"/>
      <c r="G330" s="7"/>
    </row>
    <row r="331" spans="4:7" ht="18.75">
      <c r="D331" s="4"/>
      <c r="E331" s="4"/>
      <c r="F331" s="7"/>
      <c r="G331" s="7"/>
    </row>
    <row r="332" spans="4:7" ht="18.75">
      <c r="D332" s="4"/>
      <c r="E332" s="4"/>
      <c r="F332" s="7"/>
      <c r="G332" s="7"/>
    </row>
    <row r="333" spans="4:7" ht="18.75">
      <c r="D333" s="4"/>
      <c r="E333" s="4"/>
      <c r="F333" s="7"/>
      <c r="G333" s="7"/>
    </row>
    <row r="334" spans="4:7" ht="18.75">
      <c r="D334" s="4"/>
      <c r="E334" s="4"/>
      <c r="F334" s="7"/>
      <c r="G334" s="7"/>
    </row>
    <row r="335" spans="4:7" ht="18.75">
      <c r="D335" s="4"/>
      <c r="E335" s="4"/>
      <c r="F335" s="7"/>
      <c r="G335" s="7"/>
    </row>
    <row r="336" spans="4:7" ht="18.75">
      <c r="D336" s="4"/>
      <c r="E336" s="4"/>
      <c r="F336" s="7"/>
      <c r="G336" s="7"/>
    </row>
    <row r="337" spans="4:7" ht="18.75">
      <c r="D337" s="4"/>
      <c r="E337" s="4"/>
      <c r="F337" s="7"/>
      <c r="G337" s="7"/>
    </row>
    <row r="338" spans="4:7" ht="18.75">
      <c r="D338" s="4"/>
      <c r="E338" s="4"/>
      <c r="F338" s="7"/>
      <c r="G338" s="7"/>
    </row>
    <row r="339" spans="4:7" ht="18.75">
      <c r="D339" s="4"/>
      <c r="E339" s="4"/>
      <c r="F339" s="7"/>
      <c r="G339" s="7"/>
    </row>
    <row r="340" spans="4:7" ht="18.75">
      <c r="D340" s="4"/>
      <c r="E340" s="4"/>
      <c r="F340" s="7"/>
      <c r="G340" s="7"/>
    </row>
    <row r="341" spans="4:7" ht="18.75">
      <c r="D341" s="4"/>
      <c r="E341" s="4"/>
      <c r="F341" s="7"/>
      <c r="G341" s="7"/>
    </row>
    <row r="342" spans="4:7" ht="18.75">
      <c r="D342" s="4"/>
      <c r="E342" s="4"/>
      <c r="F342" s="7"/>
      <c r="G342" s="7"/>
    </row>
    <row r="343" spans="4:7" ht="18.75">
      <c r="D343" s="4"/>
      <c r="E343" s="4"/>
      <c r="F343" s="7"/>
      <c r="G343" s="7"/>
    </row>
    <row r="344" spans="4:7" ht="18.75">
      <c r="D344" s="4"/>
      <c r="E344" s="4"/>
      <c r="F344" s="7"/>
      <c r="G344" s="7"/>
    </row>
    <row r="345" spans="4:7" ht="18.75">
      <c r="D345" s="4"/>
      <c r="E345" s="4"/>
      <c r="F345" s="7"/>
      <c r="G345" s="7"/>
    </row>
    <row r="346" spans="4:7" ht="18.75">
      <c r="D346" s="4"/>
      <c r="E346" s="4"/>
      <c r="F346" s="7"/>
      <c r="G346" s="7"/>
    </row>
    <row r="347" spans="4:7" ht="18.75">
      <c r="D347" s="4"/>
      <c r="E347" s="4"/>
      <c r="F347" s="7"/>
      <c r="G347" s="7"/>
    </row>
    <row r="348" spans="4:7" ht="18.75">
      <c r="D348" s="4"/>
      <c r="E348" s="4"/>
      <c r="F348" s="7"/>
      <c r="G348" s="7"/>
    </row>
    <row r="349" spans="4:7" ht="18.75">
      <c r="D349" s="4"/>
      <c r="E349" s="4"/>
      <c r="F349" s="7"/>
      <c r="G349" s="7"/>
    </row>
    <row r="350" spans="4:7" ht="18.75">
      <c r="D350" s="4"/>
      <c r="E350" s="4"/>
      <c r="F350" s="7"/>
      <c r="G350" s="7"/>
    </row>
    <row r="351" spans="4:7" ht="18.75">
      <c r="D351" s="4"/>
      <c r="E351" s="4"/>
      <c r="F351" s="7"/>
      <c r="G351" s="7"/>
    </row>
    <row r="352" spans="4:7" ht="18.75">
      <c r="D352" s="4"/>
      <c r="E352" s="4"/>
      <c r="F352" s="7"/>
      <c r="G352" s="7"/>
    </row>
    <row r="353" spans="4:7" ht="18.75">
      <c r="D353" s="4"/>
      <c r="E353" s="4"/>
      <c r="F353" s="7"/>
      <c r="G353" s="7"/>
    </row>
    <row r="354" spans="4:7" ht="18.75">
      <c r="D354" s="4"/>
      <c r="E354" s="4"/>
      <c r="F354" s="7"/>
      <c r="G354" s="7"/>
    </row>
    <row r="355" spans="4:7" ht="18.75">
      <c r="D355" s="4"/>
      <c r="E355" s="4"/>
      <c r="F355" s="7"/>
      <c r="G355" s="7"/>
    </row>
    <row r="356" spans="4:7" ht="18.75">
      <c r="D356" s="4"/>
      <c r="E356" s="4"/>
      <c r="F356" s="7"/>
      <c r="G356" s="7"/>
    </row>
    <row r="357" spans="4:7" ht="18.75">
      <c r="D357" s="4"/>
      <c r="E357" s="4"/>
      <c r="F357" s="7"/>
      <c r="G357" s="7"/>
    </row>
    <row r="358" spans="4:7" ht="18.75">
      <c r="D358" s="4"/>
      <c r="E358" s="4"/>
      <c r="F358" s="7"/>
      <c r="G358" s="7"/>
    </row>
    <row r="359" spans="4:7" ht="18.75">
      <c r="D359" s="4"/>
      <c r="E359" s="4"/>
      <c r="F359" s="7"/>
      <c r="G359" s="7"/>
    </row>
    <row r="360" spans="4:7" ht="18.75">
      <c r="D360" s="4"/>
      <c r="E360" s="4"/>
      <c r="F360" s="7"/>
      <c r="G360" s="7"/>
    </row>
    <row r="361" spans="4:7" ht="18.75">
      <c r="D361" s="4"/>
      <c r="E361" s="4"/>
      <c r="F361" s="7"/>
      <c r="G361" s="7"/>
    </row>
    <row r="362" spans="4:7" ht="18.75">
      <c r="D362" s="4"/>
      <c r="E362" s="4"/>
      <c r="F362" s="7"/>
      <c r="G362" s="7"/>
    </row>
    <row r="363" spans="4:7" ht="18.75">
      <c r="D363" s="4"/>
      <c r="E363" s="4"/>
      <c r="F363" s="7"/>
      <c r="G363" s="7"/>
    </row>
    <row r="364" spans="4:7" ht="18.75">
      <c r="D364" s="4"/>
      <c r="E364" s="4"/>
      <c r="F364" s="7"/>
      <c r="G364" s="7"/>
    </row>
    <row r="365" spans="4:7" ht="18.75">
      <c r="D365" s="4"/>
      <c r="E365" s="4"/>
      <c r="F365" s="7"/>
      <c r="G365" s="7"/>
    </row>
    <row r="366" spans="4:7" ht="18.75">
      <c r="D366" s="4"/>
      <c r="E366" s="4"/>
      <c r="F366" s="7"/>
      <c r="G366" s="7"/>
    </row>
    <row r="367" spans="4:7" ht="18.75">
      <c r="D367" s="4"/>
      <c r="E367" s="4"/>
      <c r="F367" s="7"/>
      <c r="G367" s="7"/>
    </row>
    <row r="368" spans="4:7" ht="18.75">
      <c r="D368" s="4"/>
      <c r="E368" s="4"/>
      <c r="F368" s="7"/>
      <c r="G368" s="7"/>
    </row>
    <row r="369" spans="4:7" ht="18.75">
      <c r="D369" s="4"/>
      <c r="E369" s="4"/>
      <c r="F369" s="7"/>
      <c r="G369" s="7"/>
    </row>
    <row r="370" spans="4:7" ht="18.75">
      <c r="D370" s="4"/>
      <c r="E370" s="4"/>
      <c r="F370" s="7"/>
      <c r="G370" s="7"/>
    </row>
    <row r="371" spans="4:7" ht="18.75">
      <c r="D371" s="4"/>
      <c r="E371" s="4"/>
      <c r="F371" s="7"/>
      <c r="G371" s="7"/>
    </row>
    <row r="372" spans="4:7" ht="18.75">
      <c r="D372" s="4"/>
      <c r="E372" s="4"/>
      <c r="F372" s="7"/>
      <c r="G372" s="7"/>
    </row>
    <row r="373" spans="4:7" ht="18.75">
      <c r="D373" s="4"/>
      <c r="E373" s="4"/>
      <c r="F373" s="7"/>
      <c r="G373" s="7"/>
    </row>
    <row r="374" spans="4:7" ht="18.75">
      <c r="D374" s="4"/>
      <c r="E374" s="4"/>
      <c r="F374" s="7"/>
      <c r="G374" s="7"/>
    </row>
    <row r="375" spans="4:7" ht="18.75">
      <c r="D375" s="4"/>
      <c r="E375" s="4"/>
      <c r="F375" s="7"/>
      <c r="G375" s="7"/>
    </row>
    <row r="376" spans="4:7" ht="18.75">
      <c r="D376" s="4"/>
      <c r="E376" s="4"/>
      <c r="F376" s="7"/>
      <c r="G376" s="7"/>
    </row>
    <row r="377" spans="4:7" ht="18.75">
      <c r="D377" s="4"/>
      <c r="E377" s="4"/>
      <c r="F377" s="7"/>
      <c r="G377" s="7"/>
    </row>
    <row r="378" spans="4:7" ht="18.75">
      <c r="D378" s="4"/>
      <c r="E378" s="4"/>
      <c r="F378" s="7"/>
      <c r="G378" s="7"/>
    </row>
    <row r="379" spans="4:7" ht="18.75">
      <c r="D379" s="4"/>
      <c r="E379" s="4"/>
      <c r="F379" s="7"/>
      <c r="G379" s="7"/>
    </row>
    <row r="380" spans="4:7" ht="18.75">
      <c r="D380" s="4"/>
      <c r="E380" s="4"/>
      <c r="F380" s="7"/>
      <c r="G380" s="7"/>
    </row>
    <row r="381" spans="4:7" ht="18.75">
      <c r="D381" s="4"/>
      <c r="E381" s="4"/>
      <c r="F381" s="7"/>
      <c r="G381" s="7"/>
    </row>
    <row r="382" spans="4:7" ht="18.75">
      <c r="D382" s="4"/>
      <c r="E382" s="4"/>
      <c r="F382" s="7"/>
      <c r="G382" s="7"/>
    </row>
    <row r="383" spans="4:7" ht="18.75">
      <c r="D383" s="4"/>
      <c r="E383" s="4"/>
      <c r="F383" s="7"/>
      <c r="G383" s="7"/>
    </row>
    <row r="384" spans="4:7" ht="18.75">
      <c r="D384" s="4"/>
      <c r="E384" s="4"/>
      <c r="F384" s="7"/>
      <c r="G384" s="7"/>
    </row>
    <row r="385" spans="4:7" ht="18.75">
      <c r="D385" s="4"/>
      <c r="E385" s="4"/>
      <c r="F385" s="7"/>
      <c r="G385" s="7"/>
    </row>
    <row r="386" spans="4:7" ht="18.75">
      <c r="D386" s="4"/>
      <c r="E386" s="4"/>
      <c r="F386" s="7"/>
      <c r="G386" s="7"/>
    </row>
    <row r="387" spans="4:7" ht="18.75">
      <c r="D387" s="4"/>
      <c r="E387" s="4"/>
      <c r="F387" s="7"/>
      <c r="G387" s="7"/>
    </row>
    <row r="388" spans="4:7" ht="18.75">
      <c r="D388" s="4"/>
      <c r="E388" s="4"/>
      <c r="F388" s="7"/>
      <c r="G388" s="7"/>
    </row>
    <row r="389" spans="4:7" ht="18.75">
      <c r="D389" s="4"/>
      <c r="E389" s="4"/>
      <c r="F389" s="7"/>
      <c r="G389" s="7"/>
    </row>
    <row r="390" spans="4:7" ht="18.75">
      <c r="D390" s="4"/>
      <c r="E390" s="4"/>
      <c r="F390" s="7"/>
      <c r="G390" s="7"/>
    </row>
    <row r="391" spans="4:7" ht="18.75">
      <c r="D391" s="4"/>
      <c r="E391" s="4"/>
      <c r="F391" s="7"/>
      <c r="G391" s="7"/>
    </row>
    <row r="392" spans="4:7" ht="18.75">
      <c r="D392" s="4"/>
      <c r="E392" s="4"/>
      <c r="F392" s="7"/>
      <c r="G392" s="7"/>
    </row>
    <row r="393" spans="4:7" ht="18.75">
      <c r="D393" s="4"/>
      <c r="E393" s="4"/>
      <c r="F393" s="7"/>
      <c r="G393" s="7"/>
    </row>
    <row r="394" spans="4:7" ht="18.75">
      <c r="D394" s="4"/>
      <c r="E394" s="4"/>
      <c r="F394" s="7"/>
      <c r="G394" s="7"/>
    </row>
    <row r="395" spans="4:7" ht="18.75">
      <c r="D395" s="4"/>
      <c r="E395" s="4"/>
      <c r="F395" s="7"/>
      <c r="G395" s="7"/>
    </row>
    <row r="396" spans="4:7" ht="18.75">
      <c r="D396" s="4"/>
      <c r="E396" s="4"/>
      <c r="F396" s="7"/>
      <c r="G396" s="7"/>
    </row>
    <row r="397" spans="4:7" ht="18.75">
      <c r="D397" s="4"/>
      <c r="E397" s="4"/>
      <c r="F397" s="7"/>
      <c r="G397" s="7"/>
    </row>
    <row r="398" spans="4:7" ht="18.75">
      <c r="D398" s="4"/>
      <c r="E398" s="4"/>
      <c r="F398" s="7"/>
      <c r="G398" s="7"/>
    </row>
    <row r="399" spans="4:7" ht="18.75">
      <c r="D399" s="4"/>
      <c r="E399" s="4"/>
      <c r="F399" s="7"/>
      <c r="G399" s="7"/>
    </row>
    <row r="400" spans="4:7" ht="18.75">
      <c r="D400" s="4"/>
      <c r="E400" s="4"/>
      <c r="F400" s="7"/>
      <c r="G400" s="7"/>
    </row>
    <row r="401" spans="4:7" ht="18.75">
      <c r="D401" s="4"/>
      <c r="E401" s="4"/>
      <c r="F401" s="7"/>
      <c r="G401" s="7"/>
    </row>
    <row r="402" spans="4:7" ht="18.75">
      <c r="D402" s="4"/>
      <c r="E402" s="4"/>
      <c r="F402" s="7"/>
      <c r="G402" s="7"/>
    </row>
    <row r="403" spans="4:7" ht="18.75">
      <c r="D403" s="4"/>
      <c r="E403" s="4"/>
      <c r="F403" s="7"/>
      <c r="G403" s="7"/>
    </row>
    <row r="404" spans="4:7" ht="18.75">
      <c r="D404" s="4"/>
      <c r="E404" s="4"/>
      <c r="F404" s="7"/>
      <c r="G404" s="7"/>
    </row>
    <row r="405" spans="4:7" ht="18.75">
      <c r="D405" s="4"/>
      <c r="E405" s="4"/>
      <c r="F405" s="7"/>
      <c r="G405" s="7"/>
    </row>
    <row r="406" spans="4:7" ht="18.75">
      <c r="D406" s="4"/>
      <c r="E406" s="4"/>
      <c r="F406" s="7"/>
      <c r="G406" s="7"/>
    </row>
    <row r="407" spans="4:7" ht="18.75">
      <c r="D407" s="4"/>
      <c r="E407" s="4"/>
      <c r="F407" s="7"/>
      <c r="G407" s="7"/>
    </row>
    <row r="408" spans="4:7" ht="18.75">
      <c r="D408" s="4"/>
      <c r="E408" s="4"/>
      <c r="F408" s="7"/>
      <c r="G408" s="7"/>
    </row>
    <row r="409" spans="4:7" ht="18.75">
      <c r="D409" s="4"/>
      <c r="E409" s="4"/>
      <c r="F409" s="7"/>
      <c r="G409" s="7"/>
    </row>
    <row r="410" spans="4:7" ht="18.75">
      <c r="D410" s="4"/>
      <c r="E410" s="4"/>
      <c r="F410" s="7"/>
      <c r="G410" s="7"/>
    </row>
    <row r="411" spans="4:7" ht="18.75">
      <c r="D411" s="4"/>
      <c r="E411" s="4"/>
      <c r="F411" s="7"/>
      <c r="G411" s="7"/>
    </row>
    <row r="412" spans="4:7" ht="18.75">
      <c r="D412" s="4"/>
      <c r="E412" s="4"/>
      <c r="F412" s="7"/>
      <c r="G412" s="7"/>
    </row>
    <row r="413" spans="4:7" ht="18.75">
      <c r="D413" s="4"/>
      <c r="E413" s="4"/>
      <c r="F413" s="7"/>
      <c r="G413" s="7"/>
    </row>
    <row r="414" spans="4:7" ht="18.75">
      <c r="D414" s="4"/>
      <c r="E414" s="4"/>
      <c r="F414" s="7"/>
      <c r="G414" s="7"/>
    </row>
    <row r="415" spans="4:7" ht="18.75">
      <c r="D415" s="4"/>
      <c r="E415" s="4"/>
      <c r="F415" s="7"/>
      <c r="G415" s="7"/>
    </row>
    <row r="416" spans="4:7" ht="18.75">
      <c r="D416" s="4"/>
      <c r="E416" s="4"/>
      <c r="F416" s="7"/>
      <c r="G416" s="7"/>
    </row>
    <row r="417" spans="4:7" ht="18.75">
      <c r="D417" s="4"/>
      <c r="E417" s="4"/>
      <c r="F417" s="7"/>
      <c r="G417" s="7"/>
    </row>
    <row r="418" spans="4:7" ht="18.75">
      <c r="D418" s="4"/>
      <c r="E418" s="4"/>
      <c r="F418" s="7"/>
      <c r="G418" s="7"/>
    </row>
    <row r="419" spans="4:7" ht="18.75">
      <c r="D419" s="4"/>
      <c r="E419" s="4"/>
      <c r="F419" s="7"/>
      <c r="G419" s="7"/>
    </row>
    <row r="420" spans="4:7" ht="18.75">
      <c r="D420" s="4"/>
      <c r="E420" s="4"/>
      <c r="F420" s="7"/>
      <c r="G420" s="7"/>
    </row>
    <row r="421" spans="4:7" ht="18.75">
      <c r="D421" s="4"/>
      <c r="E421" s="4"/>
      <c r="F421" s="7"/>
      <c r="G421" s="7"/>
    </row>
    <row r="422" spans="4:7" ht="18.75">
      <c r="D422" s="4"/>
      <c r="E422" s="4"/>
      <c r="F422" s="7"/>
      <c r="G422" s="7"/>
    </row>
    <row r="423" spans="4:7" ht="18.75">
      <c r="D423" s="4"/>
      <c r="E423" s="4"/>
      <c r="F423" s="7"/>
      <c r="G423" s="7"/>
    </row>
    <row r="424" spans="4:7" ht="18.75">
      <c r="D424" s="4"/>
      <c r="E424" s="4"/>
      <c r="F424" s="7"/>
      <c r="G424" s="7"/>
    </row>
    <row r="425" spans="4:7" ht="18.75">
      <c r="D425" s="4"/>
      <c r="E425" s="4"/>
      <c r="F425" s="7"/>
      <c r="G425" s="7"/>
    </row>
    <row r="426" spans="4:7" ht="18.75">
      <c r="D426" s="4"/>
      <c r="E426" s="4"/>
      <c r="F426" s="7"/>
      <c r="G426" s="7"/>
    </row>
    <row r="427" spans="4:7" ht="18.75">
      <c r="D427" s="4"/>
      <c r="E427" s="4"/>
      <c r="F427" s="7"/>
      <c r="G427" s="7"/>
    </row>
    <row r="428" spans="4:7" ht="18.75">
      <c r="D428" s="4"/>
      <c r="E428" s="4"/>
      <c r="F428" s="7"/>
      <c r="G428" s="7"/>
    </row>
    <row r="429" spans="4:7" ht="18.75">
      <c r="D429" s="4"/>
      <c r="E429" s="4"/>
      <c r="F429" s="7"/>
      <c r="G429" s="7"/>
    </row>
    <row r="430" spans="4:7" ht="18.75">
      <c r="D430" s="4"/>
      <c r="E430" s="4"/>
      <c r="F430" s="7"/>
      <c r="G430" s="7"/>
    </row>
    <row r="431" spans="4:7" ht="18.75">
      <c r="D431" s="4"/>
      <c r="E431" s="4"/>
      <c r="F431" s="7"/>
      <c r="G431" s="7"/>
    </row>
    <row r="432" spans="4:7" ht="18.75">
      <c r="D432" s="4"/>
      <c r="E432" s="4"/>
      <c r="F432" s="7"/>
      <c r="G432" s="7"/>
    </row>
    <row r="433" spans="4:7" ht="18.75">
      <c r="D433" s="4"/>
      <c r="E433" s="4"/>
      <c r="F433" s="7"/>
      <c r="G433" s="7"/>
    </row>
    <row r="434" spans="4:7" ht="18.75">
      <c r="D434" s="4"/>
      <c r="E434" s="4"/>
      <c r="F434" s="7"/>
      <c r="G434" s="7"/>
    </row>
    <row r="435" spans="4:7" ht="18.75">
      <c r="D435" s="4"/>
      <c r="E435" s="4"/>
      <c r="F435" s="7"/>
      <c r="G435" s="7"/>
    </row>
    <row r="436" spans="4:7" ht="18.75">
      <c r="D436" s="4"/>
      <c r="E436" s="4"/>
      <c r="F436" s="7"/>
      <c r="G436" s="7"/>
    </row>
    <row r="437" spans="4:7" ht="18.75">
      <c r="D437" s="4"/>
      <c r="E437" s="4"/>
      <c r="F437" s="7"/>
      <c r="G437" s="7"/>
    </row>
    <row r="438" spans="4:7" ht="18.75">
      <c r="D438" s="4"/>
      <c r="E438" s="4"/>
      <c r="F438" s="7"/>
      <c r="G438" s="7"/>
    </row>
    <row r="439" spans="4:7" ht="18.75">
      <c r="D439" s="4"/>
      <c r="E439" s="4"/>
      <c r="F439" s="7"/>
      <c r="G439" s="7"/>
    </row>
    <row r="440" spans="4:7" ht="18.75">
      <c r="D440" s="4"/>
      <c r="E440" s="4"/>
      <c r="F440" s="7"/>
      <c r="G440" s="7"/>
    </row>
    <row r="441" spans="4:7" ht="18.75">
      <c r="D441" s="4"/>
      <c r="E441" s="4"/>
      <c r="F441" s="7"/>
      <c r="G441" s="7"/>
    </row>
    <row r="442" spans="4:7" ht="18.75">
      <c r="D442" s="4"/>
      <c r="E442" s="4"/>
      <c r="F442" s="7"/>
      <c r="G442" s="7"/>
    </row>
    <row r="443" spans="4:7" ht="18.75">
      <c r="D443" s="4"/>
      <c r="E443" s="4"/>
      <c r="F443" s="7"/>
      <c r="G443" s="7"/>
    </row>
    <row r="444" spans="4:7" ht="18.75">
      <c r="D444" s="4"/>
      <c r="E444" s="4"/>
      <c r="F444" s="7"/>
      <c r="G444" s="7"/>
    </row>
    <row r="445" spans="4:7" ht="18.75">
      <c r="D445" s="4"/>
      <c r="E445" s="4"/>
      <c r="F445" s="7"/>
      <c r="G445" s="7"/>
    </row>
    <row r="446" spans="4:7" ht="18.75">
      <c r="D446" s="4"/>
      <c r="E446" s="4"/>
      <c r="F446" s="7"/>
      <c r="G446" s="7"/>
    </row>
    <row r="447" spans="4:7" ht="18.75">
      <c r="D447" s="4"/>
      <c r="E447" s="4"/>
      <c r="F447" s="7"/>
      <c r="G447" s="7"/>
    </row>
    <row r="448" spans="4:7" ht="18.75">
      <c r="D448" s="4"/>
      <c r="E448" s="4"/>
      <c r="F448" s="7"/>
      <c r="G448" s="7"/>
    </row>
    <row r="449" spans="4:7" ht="18.75">
      <c r="D449" s="4"/>
      <c r="E449" s="4"/>
      <c r="F449" s="7"/>
      <c r="G449" s="7"/>
    </row>
    <row r="450" spans="4:7" ht="18.75">
      <c r="D450" s="4"/>
      <c r="E450" s="4"/>
      <c r="F450" s="7"/>
      <c r="G450" s="7"/>
    </row>
    <row r="451" spans="4:7" ht="18.75">
      <c r="D451" s="4"/>
      <c r="E451" s="4"/>
      <c r="F451" s="7"/>
      <c r="G451" s="7"/>
    </row>
    <row r="452" spans="4:7" ht="18.75">
      <c r="D452" s="4"/>
      <c r="E452" s="4"/>
      <c r="F452" s="7"/>
      <c r="G452" s="7"/>
    </row>
    <row r="453" spans="4:7" ht="18.75">
      <c r="D453" s="4"/>
      <c r="E453" s="4"/>
      <c r="F453" s="7"/>
      <c r="G453" s="7"/>
    </row>
    <row r="454" spans="4:7" ht="18.75">
      <c r="D454" s="4"/>
      <c r="E454" s="4"/>
      <c r="F454" s="7"/>
      <c r="G454" s="7"/>
    </row>
    <row r="455" spans="4:7" ht="18.75">
      <c r="D455" s="4"/>
      <c r="E455" s="4"/>
      <c r="F455" s="7"/>
      <c r="G455" s="7"/>
    </row>
    <row r="456" spans="4:7" ht="18.75">
      <c r="D456" s="4"/>
      <c r="E456" s="4"/>
      <c r="F456" s="7"/>
      <c r="G456" s="7"/>
    </row>
    <row r="457" spans="4:7" ht="18.75">
      <c r="D457" s="4"/>
      <c r="E457" s="4"/>
      <c r="F457" s="7"/>
      <c r="G457" s="7"/>
    </row>
    <row r="458" spans="4:7" ht="18.75">
      <c r="D458" s="4"/>
      <c r="E458" s="4"/>
      <c r="F458" s="7"/>
      <c r="G458" s="7"/>
    </row>
    <row r="459" spans="4:7" ht="18.75">
      <c r="D459" s="4"/>
      <c r="E459" s="4"/>
      <c r="F459" s="7"/>
      <c r="G459" s="7"/>
    </row>
    <row r="460" spans="4:7" ht="18.75">
      <c r="D460" s="4"/>
      <c r="E460" s="4"/>
      <c r="F460" s="7"/>
      <c r="G460" s="7"/>
    </row>
    <row r="461" spans="4:7" ht="18.75">
      <c r="D461" s="4"/>
      <c r="E461" s="4"/>
      <c r="F461" s="7"/>
      <c r="G461" s="7"/>
    </row>
    <row r="462" spans="4:7" ht="18.75">
      <c r="D462" s="4"/>
      <c r="E462" s="4"/>
      <c r="F462" s="7"/>
      <c r="G462" s="7"/>
    </row>
    <row r="463" spans="4:7" ht="18.75">
      <c r="D463" s="4"/>
      <c r="E463" s="4"/>
      <c r="F463" s="7"/>
      <c r="G463" s="7"/>
    </row>
    <row r="464" spans="4:7" ht="18.75">
      <c r="D464" s="4"/>
      <c r="E464" s="4"/>
      <c r="F464" s="7"/>
      <c r="G464" s="7"/>
    </row>
    <row r="465" spans="4:7" ht="18.75">
      <c r="D465" s="4"/>
      <c r="E465" s="4"/>
      <c r="F465" s="7"/>
      <c r="G465" s="7"/>
    </row>
    <row r="466" spans="4:7" ht="18.75">
      <c r="D466" s="4"/>
      <c r="E466" s="4"/>
      <c r="F466" s="7"/>
      <c r="G466" s="7"/>
    </row>
    <row r="467" spans="4:7" ht="18.75">
      <c r="D467" s="4"/>
      <c r="E467" s="4"/>
      <c r="F467" s="7"/>
      <c r="G467" s="7"/>
    </row>
    <row r="468" spans="4:7" ht="18.75">
      <c r="D468" s="4"/>
      <c r="E468" s="4"/>
      <c r="F468" s="7"/>
      <c r="G468" s="7"/>
    </row>
    <row r="469" spans="4:7" ht="18.75">
      <c r="D469" s="4"/>
      <c r="E469" s="4"/>
      <c r="F469" s="7"/>
      <c r="G469" s="7"/>
    </row>
    <row r="470" spans="4:7" ht="18.75">
      <c r="D470" s="4"/>
      <c r="E470" s="4"/>
      <c r="F470" s="7"/>
      <c r="G470" s="7"/>
    </row>
    <row r="471" spans="4:7" ht="18.75">
      <c r="D471" s="4"/>
      <c r="E471" s="4"/>
      <c r="F471" s="7"/>
      <c r="G471" s="7"/>
    </row>
    <row r="472" spans="4:7" ht="18.75">
      <c r="D472" s="4"/>
      <c r="E472" s="4"/>
      <c r="F472" s="7"/>
      <c r="G472" s="7"/>
    </row>
    <row r="473" spans="4:7" ht="18.75">
      <c r="D473" s="4"/>
      <c r="E473" s="4"/>
      <c r="F473" s="7"/>
      <c r="G473" s="7"/>
    </row>
    <row r="474" spans="4:7" ht="18.75">
      <c r="D474" s="4"/>
      <c r="E474" s="4"/>
      <c r="F474" s="7"/>
      <c r="G474" s="7"/>
    </row>
    <row r="475" spans="4:7" ht="18.75">
      <c r="D475" s="4"/>
      <c r="E475" s="4"/>
      <c r="F475" s="7"/>
      <c r="G475" s="7"/>
    </row>
    <row r="476" spans="4:7" ht="18.75">
      <c r="D476" s="4"/>
      <c r="E476" s="4"/>
      <c r="F476" s="7"/>
      <c r="G476" s="7"/>
    </row>
    <row r="477" spans="4:7" ht="18.75">
      <c r="D477" s="4"/>
      <c r="E477" s="4"/>
      <c r="F477" s="7"/>
      <c r="G477" s="7"/>
    </row>
    <row r="478" spans="4:7" ht="18.75">
      <c r="D478" s="4"/>
      <c r="E478" s="4"/>
      <c r="F478" s="7"/>
      <c r="G478" s="7"/>
    </row>
    <row r="479" spans="4:7" ht="18.75">
      <c r="D479" s="4"/>
      <c r="E479" s="4"/>
      <c r="F479" s="7"/>
      <c r="G479" s="7"/>
    </row>
    <row r="480" spans="4:7" ht="18.75">
      <c r="D480" s="4"/>
      <c r="E480" s="4"/>
      <c r="F480" s="7"/>
      <c r="G480" s="7"/>
    </row>
    <row r="481" spans="4:7" ht="18.75">
      <c r="D481" s="4"/>
      <c r="E481" s="4"/>
      <c r="F481" s="7"/>
      <c r="G481" s="7"/>
    </row>
    <row r="482" spans="4:7" ht="18.75">
      <c r="D482" s="4"/>
      <c r="E482" s="4"/>
      <c r="F482" s="7"/>
      <c r="G482" s="7"/>
    </row>
    <row r="483" spans="4:7" ht="18.75">
      <c r="D483" s="4"/>
      <c r="E483" s="4"/>
      <c r="F483" s="7"/>
      <c r="G483" s="7"/>
    </row>
    <row r="484" spans="4:7" ht="18.75">
      <c r="D484" s="4"/>
      <c r="E484" s="4"/>
      <c r="F484" s="7"/>
      <c r="G484" s="7"/>
    </row>
    <row r="485" spans="4:7" ht="18.75">
      <c r="D485" s="4"/>
      <c r="E485" s="4"/>
      <c r="F485" s="7"/>
      <c r="G485" s="7"/>
    </row>
    <row r="486" spans="4:7" ht="18.75">
      <c r="D486" s="4"/>
      <c r="E486" s="4"/>
      <c r="F486" s="7"/>
      <c r="G486" s="7"/>
    </row>
    <row r="487" spans="4:7" ht="18.75">
      <c r="D487" s="4"/>
      <c r="E487" s="4"/>
      <c r="F487" s="7"/>
      <c r="G487" s="7"/>
    </row>
    <row r="488" spans="4:7" ht="18.75">
      <c r="D488" s="4"/>
      <c r="E488" s="4"/>
      <c r="F488" s="7"/>
      <c r="G488" s="7"/>
    </row>
    <row r="489" spans="4:7" ht="18.75">
      <c r="D489" s="4"/>
      <c r="E489" s="4"/>
      <c r="F489" s="7"/>
      <c r="G489" s="7"/>
    </row>
    <row r="490" spans="4:7" ht="18.75">
      <c r="D490" s="4"/>
      <c r="E490" s="4"/>
      <c r="F490" s="7"/>
      <c r="G490" s="7"/>
    </row>
    <row r="491" spans="4:7" ht="18.75">
      <c r="D491" s="4"/>
      <c r="E491" s="4"/>
      <c r="F491" s="7"/>
      <c r="G491" s="7"/>
    </row>
    <row r="492" spans="4:7" ht="18.75">
      <c r="D492" s="4"/>
      <c r="E492" s="4"/>
      <c r="F492" s="7"/>
      <c r="G492" s="7"/>
    </row>
    <row r="493" spans="4:7" ht="18.75">
      <c r="D493" s="4"/>
      <c r="E493" s="4"/>
      <c r="F493" s="7"/>
      <c r="G493" s="7"/>
    </row>
    <row r="494" spans="4:7" ht="18.75">
      <c r="D494" s="4"/>
      <c r="E494" s="4"/>
      <c r="F494" s="7"/>
      <c r="G494" s="7"/>
    </row>
    <row r="495" spans="4:7" ht="18.75">
      <c r="D495" s="4"/>
      <c r="E495" s="4"/>
      <c r="F495" s="7"/>
      <c r="G495" s="7"/>
    </row>
    <row r="496" spans="4:7" ht="18.75">
      <c r="D496" s="4"/>
      <c r="E496" s="4"/>
      <c r="F496" s="7"/>
      <c r="G496" s="7"/>
    </row>
    <row r="497" spans="4:7" ht="18.75">
      <c r="D497" s="4"/>
      <c r="E497" s="4"/>
      <c r="F497" s="7"/>
      <c r="G497" s="7"/>
    </row>
    <row r="498" spans="4:7" ht="18.75">
      <c r="D498" s="4"/>
      <c r="E498" s="4"/>
      <c r="F498" s="7"/>
      <c r="G498" s="7"/>
    </row>
    <row r="499" spans="4:7" ht="18.75">
      <c r="D499" s="4"/>
      <c r="E499" s="4"/>
      <c r="F499" s="7"/>
      <c r="G499" s="7"/>
    </row>
    <row r="500" spans="4:7" ht="18.75">
      <c r="D500" s="4"/>
      <c r="E500" s="4"/>
      <c r="F500" s="7"/>
      <c r="G500" s="7"/>
    </row>
    <row r="501" spans="4:7" ht="18.75">
      <c r="D501" s="4"/>
      <c r="E501" s="4"/>
      <c r="F501" s="7"/>
      <c r="G501" s="7"/>
    </row>
    <row r="502" spans="4:7" ht="18.75">
      <c r="D502" s="4"/>
      <c r="E502" s="4"/>
      <c r="F502" s="7"/>
      <c r="G502" s="7"/>
    </row>
    <row r="503" spans="4:7" ht="18.75">
      <c r="D503" s="4"/>
      <c r="E503" s="4"/>
      <c r="F503" s="7"/>
      <c r="G503" s="7"/>
    </row>
    <row r="504" spans="4:7" ht="18.75">
      <c r="D504" s="4"/>
      <c r="E504" s="4"/>
      <c r="F504" s="7"/>
      <c r="G504" s="7"/>
    </row>
    <row r="505" spans="4:7" ht="18.75">
      <c r="D505" s="4"/>
      <c r="E505" s="4"/>
      <c r="F505" s="7"/>
      <c r="G505" s="7"/>
    </row>
    <row r="506" spans="4:7" ht="18.75">
      <c r="D506" s="4"/>
      <c r="E506" s="4"/>
      <c r="F506" s="7"/>
      <c r="G506" s="7"/>
    </row>
    <row r="507" spans="4:7" ht="18.75">
      <c r="D507" s="4"/>
      <c r="E507" s="4"/>
      <c r="F507" s="7"/>
      <c r="G507" s="7"/>
    </row>
    <row r="508" spans="4:7" ht="18.75">
      <c r="D508" s="4"/>
      <c r="E508" s="4"/>
      <c r="F508" s="7"/>
      <c r="G508" s="7"/>
    </row>
    <row r="509" spans="4:7" ht="18.75">
      <c r="D509" s="4"/>
      <c r="E509" s="4"/>
      <c r="F509" s="7"/>
      <c r="G509" s="7"/>
    </row>
    <row r="510" spans="4:7" ht="18.75">
      <c r="D510" s="4"/>
      <c r="E510" s="4"/>
      <c r="F510" s="7"/>
      <c r="G510" s="7"/>
    </row>
    <row r="511" spans="4:7" ht="18.75">
      <c r="D511" s="4"/>
      <c r="E511" s="4"/>
      <c r="F511" s="7"/>
      <c r="G511" s="7"/>
    </row>
    <row r="512" spans="4:7" ht="18.75">
      <c r="D512" s="4"/>
      <c r="E512" s="4"/>
      <c r="F512" s="7"/>
      <c r="G512" s="7"/>
    </row>
    <row r="513" spans="4:7" ht="18.75">
      <c r="D513" s="4"/>
      <c r="E513" s="4"/>
      <c r="F513" s="7"/>
      <c r="G513" s="7"/>
    </row>
    <row r="514" spans="4:7" ht="18.75">
      <c r="D514" s="4"/>
      <c r="E514" s="4"/>
      <c r="F514" s="7"/>
      <c r="G514" s="7"/>
    </row>
    <row r="515" spans="4:7" ht="18.75">
      <c r="D515" s="4"/>
      <c r="E515" s="4"/>
      <c r="F515" s="7"/>
      <c r="G515" s="7"/>
    </row>
    <row r="516" spans="4:7" ht="18.75">
      <c r="D516" s="4"/>
      <c r="E516" s="4"/>
      <c r="F516" s="7"/>
      <c r="G516" s="7"/>
    </row>
    <row r="517" spans="4:7" ht="18.75">
      <c r="D517" s="4"/>
      <c r="E517" s="4"/>
      <c r="F517" s="7"/>
      <c r="G517" s="7"/>
    </row>
    <row r="518" spans="4:7" ht="18.75">
      <c r="D518" s="4"/>
      <c r="E518" s="4"/>
      <c r="F518" s="7"/>
      <c r="G518" s="7"/>
    </row>
    <row r="519" spans="4:7" ht="18.75">
      <c r="D519" s="4"/>
      <c r="E519" s="4"/>
      <c r="F519" s="7"/>
      <c r="G519" s="7"/>
    </row>
    <row r="520" spans="4:7" ht="18.75">
      <c r="D520" s="4"/>
      <c r="E520" s="4"/>
      <c r="F520" s="7"/>
      <c r="G520" s="7"/>
    </row>
    <row r="521" spans="4:7" ht="18.75">
      <c r="D521" s="4"/>
      <c r="E521" s="4"/>
      <c r="F521" s="7"/>
      <c r="G521" s="7"/>
    </row>
    <row r="522" spans="4:7" ht="18.75">
      <c r="D522" s="4"/>
      <c r="E522" s="4"/>
      <c r="F522" s="7"/>
      <c r="G522" s="7"/>
    </row>
    <row r="523" spans="4:7" ht="18.75">
      <c r="D523" s="4"/>
      <c r="E523" s="4"/>
      <c r="F523" s="7"/>
      <c r="G523" s="7"/>
    </row>
    <row r="524" spans="4:7" ht="18.75">
      <c r="D524" s="4"/>
      <c r="E524" s="4"/>
      <c r="F524" s="7"/>
      <c r="G524" s="7"/>
    </row>
    <row r="525" spans="4:7" ht="18.75">
      <c r="D525" s="4"/>
      <c r="E525" s="4"/>
      <c r="F525" s="7"/>
      <c r="G525" s="7"/>
    </row>
    <row r="526" spans="4:7" ht="18.75">
      <c r="D526" s="4"/>
      <c r="E526" s="4"/>
      <c r="F526" s="7"/>
      <c r="G526" s="7"/>
    </row>
    <row r="527" spans="4:7" ht="18.75">
      <c r="D527" s="4"/>
      <c r="E527" s="4"/>
      <c r="F527" s="7"/>
      <c r="G527" s="7"/>
    </row>
    <row r="528" spans="4:7" ht="18.75">
      <c r="D528" s="4"/>
      <c r="E528" s="4"/>
      <c r="F528" s="7"/>
      <c r="G528" s="7"/>
    </row>
    <row r="529" spans="4:7" ht="18.75">
      <c r="D529" s="4"/>
      <c r="E529" s="4"/>
      <c r="F529" s="7"/>
      <c r="G529" s="7"/>
    </row>
    <row r="530" spans="4:7" ht="18.75">
      <c r="D530" s="4"/>
      <c r="E530" s="4"/>
      <c r="F530" s="7"/>
      <c r="G530" s="7"/>
    </row>
    <row r="531" spans="4:7" ht="18.75">
      <c r="D531" s="4"/>
      <c r="E531" s="4"/>
      <c r="F531" s="7"/>
      <c r="G531" s="7"/>
    </row>
    <row r="532" spans="4:7" ht="18.75">
      <c r="D532" s="4"/>
      <c r="E532" s="4"/>
      <c r="F532" s="7"/>
      <c r="G532" s="7"/>
    </row>
    <row r="533" spans="4:7" ht="18.75">
      <c r="D533" s="4"/>
      <c r="E533" s="4"/>
      <c r="F533" s="7"/>
      <c r="G533" s="7"/>
    </row>
    <row r="534" spans="4:7" ht="18.75">
      <c r="D534" s="4"/>
      <c r="E534" s="4"/>
      <c r="F534" s="7"/>
      <c r="G534" s="7"/>
    </row>
    <row r="535" spans="4:7" ht="18.75">
      <c r="D535" s="4"/>
      <c r="E535" s="4"/>
      <c r="F535" s="7"/>
      <c r="G535" s="7"/>
    </row>
    <row r="536" spans="4:7" ht="18.75">
      <c r="D536" s="4"/>
      <c r="E536" s="4"/>
      <c r="F536" s="7"/>
      <c r="G536" s="7"/>
    </row>
    <row r="537" spans="4:7" ht="18.75">
      <c r="D537" s="4"/>
      <c r="E537" s="4"/>
      <c r="F537" s="7"/>
      <c r="G537" s="7"/>
    </row>
    <row r="538" spans="4:7" ht="18.75">
      <c r="D538" s="4"/>
      <c r="E538" s="4"/>
      <c r="F538" s="7"/>
      <c r="G538" s="7"/>
    </row>
    <row r="539" spans="4:7" ht="18.75">
      <c r="D539" s="4"/>
      <c r="E539" s="4"/>
      <c r="F539" s="7"/>
      <c r="G539" s="7"/>
    </row>
    <row r="540" spans="4:7" ht="18.75">
      <c r="D540" s="4"/>
      <c r="E540" s="4"/>
      <c r="F540" s="7"/>
      <c r="G540" s="7"/>
    </row>
    <row r="541" spans="4:7" ht="18.75">
      <c r="D541" s="4"/>
      <c r="E541" s="4"/>
      <c r="F541" s="7"/>
      <c r="G541" s="7"/>
    </row>
  </sheetData>
  <sheetProtection/>
  <mergeCells count="82">
    <mergeCell ref="A185:Q185"/>
    <mergeCell ref="A187:Q187"/>
    <mergeCell ref="A172:Q172"/>
    <mergeCell ref="A63:Q63"/>
    <mergeCell ref="A65:Q65"/>
    <mergeCell ref="A67:Q67"/>
    <mergeCell ref="A82:Q82"/>
    <mergeCell ref="A88:Q88"/>
    <mergeCell ref="A182:Q182"/>
    <mergeCell ref="A125:Q125"/>
    <mergeCell ref="A176:Q176"/>
    <mergeCell ref="A156:Q156"/>
    <mergeCell ref="A155:Q155"/>
    <mergeCell ref="A157:Q157"/>
    <mergeCell ref="A165:Q165"/>
    <mergeCell ref="O4:Q4"/>
    <mergeCell ref="A50:Q50"/>
    <mergeCell ref="A154:Q154"/>
    <mergeCell ref="A54:Q54"/>
    <mergeCell ref="A59:Q59"/>
    <mergeCell ref="A61:Q61"/>
    <mergeCell ref="E4:E6"/>
    <mergeCell ref="D4:D6"/>
    <mergeCell ref="F4:H4"/>
    <mergeCell ref="N5:N6"/>
    <mergeCell ref="Q5:Q6"/>
    <mergeCell ref="P5:P6"/>
    <mergeCell ref="A204:Q204"/>
    <mergeCell ref="A30:Q30"/>
    <mergeCell ref="A92:Q92"/>
    <mergeCell ref="A196:Q196"/>
    <mergeCell ref="A137:Q137"/>
    <mergeCell ref="A189:Q189"/>
    <mergeCell ref="A118:Q118"/>
    <mergeCell ref="A123:Q123"/>
    <mergeCell ref="F5:F6"/>
    <mergeCell ref="M5:M6"/>
    <mergeCell ref="G5:G6"/>
    <mergeCell ref="I5:I6"/>
    <mergeCell ref="C3:E3"/>
    <mergeCell ref="C4:C6"/>
    <mergeCell ref="L4:N4"/>
    <mergeCell ref="I4:K4"/>
    <mergeCell ref="A21:Q21"/>
    <mergeCell ref="A141:Q141"/>
    <mergeCell ref="A46:Q46"/>
    <mergeCell ref="A1:Q1"/>
    <mergeCell ref="A2:Q2"/>
    <mergeCell ref="H5:H6"/>
    <mergeCell ref="J5:J6"/>
    <mergeCell ref="A3:A6"/>
    <mergeCell ref="A86:Q86"/>
    <mergeCell ref="A79:Q79"/>
    <mergeCell ref="A26:Q26"/>
    <mergeCell ref="A90:Q90"/>
    <mergeCell ref="A71:Q71"/>
    <mergeCell ref="A73:Q73"/>
    <mergeCell ref="B3:B6"/>
    <mergeCell ref="F3:Q3"/>
    <mergeCell ref="L5:L6"/>
    <mergeCell ref="K5:K6"/>
    <mergeCell ref="O5:O6"/>
    <mergeCell ref="A213:Q213"/>
    <mergeCell ref="A149:Q149"/>
    <mergeCell ref="A159:Q159"/>
    <mergeCell ref="A162:Q162"/>
    <mergeCell ref="A200:Q200"/>
    <mergeCell ref="A202:Q202"/>
    <mergeCell ref="A211:Q211"/>
    <mergeCell ref="A209:Q209"/>
    <mergeCell ref="A194:Q194"/>
    <mergeCell ref="A169:Q169"/>
    <mergeCell ref="A16:Q16"/>
    <mergeCell ref="A146:Q146"/>
    <mergeCell ref="A99:Q99"/>
    <mergeCell ref="A112:Q112"/>
    <mergeCell ref="A103:Q103"/>
    <mergeCell ref="A109:Q109"/>
    <mergeCell ref="A116:Q116"/>
    <mergeCell ref="A120:Q120"/>
    <mergeCell ref="A48:Q48"/>
    <mergeCell ref="A69:Q69"/>
  </mergeCells>
  <printOptions horizontalCentered="1"/>
  <pageMargins left="0.1968503937007874" right="0.1968503937007874" top="0.1968503937007874" bottom="0.1968503937007874" header="0.11811023622047245" footer="0.1181102362204724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C16384"/>
    </sheetView>
  </sheetViews>
  <sheetFormatPr defaultColWidth="9.00390625" defaultRowHeight="12.75"/>
  <cols>
    <col min="7" max="7" width="36.125" style="0" customWidth="1"/>
  </cols>
  <sheetData>
    <row r="1" spans="1:7" ht="12.75">
      <c r="A1" s="10"/>
      <c r="B1" s="10"/>
      <c r="C1" s="10"/>
      <c r="D1" s="10"/>
      <c r="E1" s="10"/>
      <c r="F1" s="10"/>
      <c r="G1" s="10"/>
    </row>
    <row r="2" spans="1:7" ht="12.75">
      <c r="A2" s="10"/>
      <c r="B2" s="10"/>
      <c r="C2" s="10"/>
      <c r="D2" s="10"/>
      <c r="E2" s="10"/>
      <c r="F2" s="10"/>
      <c r="G2" s="10"/>
    </row>
    <row r="3" spans="1:7" ht="12.75">
      <c r="A3" s="10"/>
      <c r="B3" s="10"/>
      <c r="C3" s="10"/>
      <c r="D3" s="10"/>
      <c r="E3" s="10"/>
      <c r="F3" s="10"/>
      <c r="G3" s="10"/>
    </row>
    <row r="4" spans="1:7" s="9" customFormat="1" ht="15">
      <c r="A4" s="10"/>
      <c r="B4" s="10"/>
      <c r="C4" s="10"/>
      <c r="D4" s="10"/>
      <c r="E4" s="10"/>
      <c r="F4" s="10"/>
      <c r="G4" s="11"/>
    </row>
    <row r="5" spans="1:7" ht="14.25">
      <c r="A5" s="10"/>
      <c r="B5" s="10"/>
      <c r="C5" s="10"/>
      <c r="D5" s="10"/>
      <c r="E5" s="10"/>
      <c r="F5" s="10"/>
      <c r="G5" s="12"/>
    </row>
    <row r="6" spans="1:7" ht="15">
      <c r="A6" s="10"/>
      <c r="B6" s="10"/>
      <c r="C6" s="10"/>
      <c r="D6" s="10"/>
      <c r="E6" s="10"/>
      <c r="F6" s="10"/>
      <c r="G6" s="11"/>
    </row>
    <row r="7" spans="1:7" ht="15">
      <c r="A7" s="10"/>
      <c r="B7" s="10"/>
      <c r="C7" s="10"/>
      <c r="D7" s="10"/>
      <c r="E7" s="10"/>
      <c r="F7" s="10"/>
      <c r="G7" s="11"/>
    </row>
    <row r="8" spans="1:7" ht="15">
      <c r="A8" s="10"/>
      <c r="B8" s="10"/>
      <c r="C8" s="10"/>
      <c r="D8" s="10"/>
      <c r="E8" s="10"/>
      <c r="F8" s="10"/>
      <c r="G8" s="11"/>
    </row>
    <row r="9" spans="1:7" ht="15">
      <c r="A9" s="10"/>
      <c r="B9" s="10"/>
      <c r="C9" s="10"/>
      <c r="D9" s="10"/>
      <c r="E9" s="10"/>
      <c r="F9" s="10"/>
      <c r="G9" s="11"/>
    </row>
    <row r="10" spans="1:7" ht="15">
      <c r="A10" s="10"/>
      <c r="B10" s="10"/>
      <c r="C10" s="10"/>
      <c r="D10" s="10"/>
      <c r="E10" s="10"/>
      <c r="F10" s="10"/>
      <c r="G10" s="11"/>
    </row>
    <row r="11" spans="1:7" ht="14.25">
      <c r="A11" s="10"/>
      <c r="B11" s="10"/>
      <c r="C11" s="10"/>
      <c r="D11" s="10"/>
      <c r="E11" s="10"/>
      <c r="F11" s="10"/>
      <c r="G11" s="13"/>
    </row>
    <row r="12" spans="1:7" ht="14.25">
      <c r="A12" s="10"/>
      <c r="B12" s="10"/>
      <c r="C12" s="10"/>
      <c r="D12" s="10"/>
      <c r="E12" s="10"/>
      <c r="F12" s="10"/>
      <c r="G12" s="13"/>
    </row>
    <row r="13" spans="1:7" ht="12.75">
      <c r="A13" s="10"/>
      <c r="B13" s="10"/>
      <c r="C13" s="10"/>
      <c r="D13" s="10"/>
      <c r="E13" s="10"/>
      <c r="F13" s="10"/>
      <c r="G13" s="14"/>
    </row>
    <row r="14" spans="1:7" ht="15">
      <c r="A14" s="10"/>
      <c r="B14" s="10"/>
      <c r="C14" s="10"/>
      <c r="D14" s="10"/>
      <c r="E14" s="10"/>
      <c r="F14" s="10"/>
      <c r="G14" s="11"/>
    </row>
    <row r="15" spans="1:7" ht="15">
      <c r="A15" s="10"/>
      <c r="B15" s="10"/>
      <c r="C15" s="10"/>
      <c r="D15" s="10"/>
      <c r="E15" s="10"/>
      <c r="F15" s="10"/>
      <c r="G15" s="11"/>
    </row>
    <row r="16" spans="1:7" ht="15">
      <c r="A16" s="10"/>
      <c r="B16" s="10"/>
      <c r="C16" s="10"/>
      <c r="D16" s="10"/>
      <c r="E16" s="10"/>
      <c r="F16" s="10"/>
      <c r="G16" s="11"/>
    </row>
    <row r="17" spans="1:7" ht="15">
      <c r="A17" s="10"/>
      <c r="B17" s="10"/>
      <c r="C17" s="10"/>
      <c r="D17" s="10"/>
      <c r="E17" s="10"/>
      <c r="F17" s="10"/>
      <c r="G17" s="11"/>
    </row>
    <row r="18" spans="1:7" ht="14.25">
      <c r="A18" s="10"/>
      <c r="B18" s="10"/>
      <c r="C18" s="10"/>
      <c r="D18" s="10"/>
      <c r="E18" s="10"/>
      <c r="F18" s="10"/>
      <c r="G18" s="12"/>
    </row>
    <row r="19" spans="1:7" ht="15">
      <c r="A19" s="10"/>
      <c r="B19" s="10"/>
      <c r="C19" s="10"/>
      <c r="D19" s="10"/>
      <c r="E19" s="10"/>
      <c r="F19" s="10"/>
      <c r="G19" s="11"/>
    </row>
    <row r="20" spans="1:7" ht="15">
      <c r="A20" s="10"/>
      <c r="B20" s="10"/>
      <c r="C20" s="10"/>
      <c r="D20" s="10"/>
      <c r="E20" s="10"/>
      <c r="F20" s="10"/>
      <c r="G20" s="11"/>
    </row>
    <row r="21" spans="1:7" ht="12.75">
      <c r="A21" s="10"/>
      <c r="B21" s="10"/>
      <c r="C21" s="10"/>
      <c r="D21" s="10"/>
      <c r="E21" s="10"/>
      <c r="F21" s="10"/>
      <c r="G21" s="10"/>
    </row>
    <row r="22" spans="1:7" ht="12.75">
      <c r="A22" s="10"/>
      <c r="B22" s="10"/>
      <c r="C22" s="10"/>
      <c r="D22" s="10"/>
      <c r="E22" s="10"/>
      <c r="F22" s="10"/>
      <c r="G22" s="10"/>
    </row>
    <row r="23" spans="1:7" ht="12.75">
      <c r="A23" s="10"/>
      <c r="B23" s="10"/>
      <c r="C23" s="10"/>
      <c r="D23" s="10"/>
      <c r="E23" s="10"/>
      <c r="F23" s="10"/>
      <c r="G23" s="10"/>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AP22"/>
  <sheetViews>
    <sheetView zoomScale="75" zoomScaleNormal="75" zoomScalePageLayoutView="0" workbookViewId="0" topLeftCell="A16">
      <selection activeCell="D40" sqref="D40"/>
    </sheetView>
  </sheetViews>
  <sheetFormatPr defaultColWidth="4.625" defaultRowHeight="12.75"/>
  <cols>
    <col min="1" max="1" width="4.625" style="19" customWidth="1"/>
    <col min="2" max="2" width="39.125" style="18" customWidth="1"/>
    <col min="3" max="3" width="4.625" style="18" customWidth="1"/>
    <col min="4" max="5" width="11.00390625" style="18" bestFit="1" customWidth="1"/>
    <col min="6" max="6" width="8.75390625" style="18" customWidth="1"/>
    <col min="7" max="7" width="13.125" style="18" customWidth="1"/>
    <col min="8" max="8" width="8.75390625" style="18" bestFit="1" customWidth="1"/>
    <col min="9" max="9" width="7.75390625" style="18" bestFit="1" customWidth="1"/>
    <col min="10" max="10" width="11.00390625" style="18" bestFit="1" customWidth="1"/>
    <col min="11" max="11" width="9.75390625" style="18" bestFit="1" customWidth="1"/>
    <col min="12" max="12" width="7.75390625" style="18" bestFit="1" customWidth="1"/>
    <col min="13" max="13" width="9.75390625" style="18" bestFit="1" customWidth="1"/>
    <col min="14" max="14" width="4.625" style="18" customWidth="1"/>
    <col min="15" max="15" width="7.75390625" style="18" bestFit="1" customWidth="1"/>
    <col min="16" max="17" width="9.75390625" style="18" bestFit="1" customWidth="1"/>
    <col min="18" max="18" width="7.75390625" style="18" bestFit="1" customWidth="1"/>
    <col min="19" max="23" width="4.625" style="18" customWidth="1"/>
    <col min="24" max="16384" width="4.625" style="19" customWidth="1"/>
  </cols>
  <sheetData>
    <row r="5" spans="1:42" ht="38.25" customHeight="1">
      <c r="A5" s="15"/>
      <c r="B5" s="121" t="s">
        <v>62</v>
      </c>
      <c r="C5" s="122"/>
      <c r="D5" s="123"/>
      <c r="E5" s="16"/>
      <c r="F5" s="16"/>
      <c r="G5" s="17"/>
      <c r="H5" s="17"/>
      <c r="I5" s="16"/>
      <c r="J5" s="17"/>
      <c r="K5" s="16"/>
      <c r="L5" s="16"/>
      <c r="M5" s="16"/>
      <c r="N5" s="16"/>
      <c r="O5" s="16"/>
      <c r="P5" s="16"/>
      <c r="Q5" s="16"/>
      <c r="R5" s="16"/>
      <c r="X5" s="18"/>
      <c r="Y5" s="18"/>
      <c r="Z5" s="18"/>
      <c r="AA5" s="18"/>
      <c r="AB5" s="18"/>
      <c r="AC5" s="18"/>
      <c r="AD5" s="18"/>
      <c r="AE5" s="18"/>
      <c r="AF5" s="18"/>
      <c r="AG5" s="18"/>
      <c r="AH5" s="18"/>
      <c r="AI5" s="18"/>
      <c r="AJ5" s="18"/>
      <c r="AK5" s="18"/>
      <c r="AL5" s="18"/>
      <c r="AM5" s="18"/>
      <c r="AN5" s="18"/>
      <c r="AO5" s="18"/>
      <c r="AP5" s="18"/>
    </row>
    <row r="6" spans="1:42" ht="48">
      <c r="A6" s="15"/>
      <c r="B6" s="20" t="s">
        <v>80</v>
      </c>
      <c r="C6" s="20"/>
      <c r="D6" s="21">
        <f>D7+D9+D11+D12+D13+D14+D15+D17+D19+D21+D22</f>
        <v>4311164.58</v>
      </c>
      <c r="E6" s="21">
        <f>E7+E9+E11+E12+E13+E14+E15+E17+E19+E21+E22</f>
        <v>1121495.19295</v>
      </c>
      <c r="F6" s="22">
        <f>SUM(E6/D6*100)</f>
        <v>26.013741116559274</v>
      </c>
      <c r="G6" s="21">
        <f>G7+G9+G11+G12+G13+G14+G15+G17+G19+G21+G22</f>
        <v>800000</v>
      </c>
      <c r="H6" s="21">
        <f>H7+H9+H11+H12+H13+H14+H15+H17+H19+H21+H22</f>
        <v>17855.885</v>
      </c>
      <c r="I6" s="21">
        <f>SUM(H6/G6*100)</f>
        <v>2.231985625</v>
      </c>
      <c r="J6" s="21">
        <f>J7+J9+J11+J12+J13+J14+J15+J17+J19+J21+J22</f>
        <v>2219179.88</v>
      </c>
      <c r="K6" s="21">
        <f>K7+K9+K11+K12+K13+K14+K15+K17+K19+K21+K22</f>
        <v>842034.3979499999</v>
      </c>
      <c r="L6" s="21">
        <f>SUM(K6/J6*100)</f>
        <v>37.943494600807206</v>
      </c>
      <c r="M6" s="21">
        <f>M7+M9+M11+M12+M13+M14+M15+M17+M19+M21+M22</f>
        <v>311000</v>
      </c>
      <c r="N6" s="21">
        <f>N7+N9+N11+N12+N13+N14+N15+N17+N19+N21+N22</f>
        <v>0</v>
      </c>
      <c r="O6" s="21">
        <f>SUM(N6/M6*100)</f>
        <v>0</v>
      </c>
      <c r="P6" s="21">
        <f>P7+P9+P11+P12+P13+P14+P15+P17+P19+P21+P22</f>
        <v>980984.7</v>
      </c>
      <c r="Q6" s="21">
        <f>Q7+Q9+Q11+Q12+Q13+Q14+Q15+Q17+Q19+Q21+Q22</f>
        <v>261604.91</v>
      </c>
      <c r="R6" s="21">
        <f>SUM(Q6/P6*100)</f>
        <v>26.66758309278422</v>
      </c>
      <c r="X6" s="18"/>
      <c r="Y6" s="18"/>
      <c r="Z6" s="18"/>
      <c r="AA6" s="18"/>
      <c r="AB6" s="18"/>
      <c r="AC6" s="18"/>
      <c r="AD6" s="18"/>
      <c r="AE6" s="18"/>
      <c r="AF6" s="18"/>
      <c r="AG6" s="18"/>
      <c r="AH6" s="18"/>
      <c r="AI6" s="18"/>
      <c r="AJ6" s="18"/>
      <c r="AK6" s="18"/>
      <c r="AL6" s="18"/>
      <c r="AM6" s="18"/>
      <c r="AN6" s="18"/>
      <c r="AO6" s="18"/>
      <c r="AP6" s="18"/>
    </row>
    <row r="7" spans="1:42" ht="80.25" customHeight="1">
      <c r="A7" s="15"/>
      <c r="B7" s="23" t="s">
        <v>63</v>
      </c>
      <c r="C7" s="24"/>
      <c r="D7" s="25">
        <f>G7+J7+M7+P7</f>
        <v>98700</v>
      </c>
      <c r="E7" s="25">
        <f>H7+K7+N7+Q7</f>
        <v>44652.27795</v>
      </c>
      <c r="F7" s="25">
        <f>SUM(E7/D7*100)</f>
        <v>45.240403191489364</v>
      </c>
      <c r="G7" s="26">
        <v>0</v>
      </c>
      <c r="H7" s="26">
        <v>0</v>
      </c>
      <c r="I7" s="25" t="e">
        <f>SUM(H7/G7*100)</f>
        <v>#DIV/0!</v>
      </c>
      <c r="J7" s="26">
        <v>98700</v>
      </c>
      <c r="K7" s="26">
        <v>44652.27795</v>
      </c>
      <c r="L7" s="25">
        <f>SUM(K7/J7*100)</f>
        <v>45.240403191489364</v>
      </c>
      <c r="M7" s="26">
        <v>0</v>
      </c>
      <c r="N7" s="26">
        <v>0</v>
      </c>
      <c r="O7" s="25" t="e">
        <f>SUM(N7/M7*100)</f>
        <v>#DIV/0!</v>
      </c>
      <c r="P7" s="26">
        <v>0</v>
      </c>
      <c r="Q7" s="26">
        <v>0</v>
      </c>
      <c r="R7" s="25" t="e">
        <f>SUM(Q7/P7*100)</f>
        <v>#DIV/0!</v>
      </c>
      <c r="X7" s="18"/>
      <c r="Y7" s="18"/>
      <c r="Z7" s="18"/>
      <c r="AA7" s="18"/>
      <c r="AB7" s="18"/>
      <c r="AC7" s="18"/>
      <c r="AD7" s="18"/>
      <c r="AE7" s="18"/>
      <c r="AF7" s="18"/>
      <c r="AG7" s="18"/>
      <c r="AH7" s="18"/>
      <c r="AI7" s="18"/>
      <c r="AJ7" s="18"/>
      <c r="AK7" s="18"/>
      <c r="AL7" s="18"/>
      <c r="AM7" s="18"/>
      <c r="AN7" s="18"/>
      <c r="AO7" s="18"/>
      <c r="AP7" s="18"/>
    </row>
    <row r="8" spans="1:42" ht="28.5" customHeight="1">
      <c r="A8" s="15"/>
      <c r="B8" s="118" t="s">
        <v>64</v>
      </c>
      <c r="C8" s="119"/>
      <c r="D8" s="119"/>
      <c r="E8" s="119"/>
      <c r="F8" s="119"/>
      <c r="G8" s="119"/>
      <c r="H8" s="119"/>
      <c r="I8" s="119"/>
      <c r="J8" s="119"/>
      <c r="K8" s="119"/>
      <c r="L8" s="119"/>
      <c r="M8" s="119"/>
      <c r="N8" s="119"/>
      <c r="O8" s="119"/>
      <c r="P8" s="119"/>
      <c r="Q8" s="119"/>
      <c r="R8" s="120"/>
      <c r="X8" s="18"/>
      <c r="Y8" s="18"/>
      <c r="Z8" s="18"/>
      <c r="AA8" s="18"/>
      <c r="AB8" s="18"/>
      <c r="AC8" s="18"/>
      <c r="AD8" s="18"/>
      <c r="AE8" s="18"/>
      <c r="AF8" s="18"/>
      <c r="AG8" s="18"/>
      <c r="AH8" s="18"/>
      <c r="AI8" s="18"/>
      <c r="AJ8" s="18"/>
      <c r="AK8" s="18"/>
      <c r="AL8" s="18"/>
      <c r="AM8" s="18"/>
      <c r="AN8" s="18"/>
      <c r="AO8" s="18"/>
      <c r="AP8" s="18"/>
    </row>
    <row r="9" spans="1:42" ht="48">
      <c r="A9" s="15"/>
      <c r="B9" s="23" t="s">
        <v>65</v>
      </c>
      <c r="C9" s="24"/>
      <c r="D9" s="25">
        <f>G9+J9+M9+P9</f>
        <v>568350</v>
      </c>
      <c r="E9" s="25">
        <f>H9+K9+N9+Q9</f>
        <v>25346.625</v>
      </c>
      <c r="F9" s="25">
        <f>SUM(E9/D9*100)</f>
        <v>4.459685932963843</v>
      </c>
      <c r="G9" s="26">
        <v>454680</v>
      </c>
      <c r="H9" s="26">
        <v>17855.885</v>
      </c>
      <c r="I9" s="25">
        <f>SUM(H9/G9*100)</f>
        <v>3.9271322688484203</v>
      </c>
      <c r="J9" s="26">
        <v>113670</v>
      </c>
      <c r="K9" s="26">
        <v>7490.74</v>
      </c>
      <c r="L9" s="25">
        <f>SUM(K9/J9*100)</f>
        <v>6.589900589425531</v>
      </c>
      <c r="M9" s="26">
        <v>0</v>
      </c>
      <c r="N9" s="26">
        <v>0</v>
      </c>
      <c r="O9" s="25" t="e">
        <f>SUM(N9/M9*100)</f>
        <v>#DIV/0!</v>
      </c>
      <c r="P9" s="26">
        <v>0</v>
      </c>
      <c r="Q9" s="26">
        <v>0</v>
      </c>
      <c r="R9" s="25" t="e">
        <f>SUM(Q9/P9*100)</f>
        <v>#DIV/0!</v>
      </c>
      <c r="X9" s="18"/>
      <c r="Y9" s="18"/>
      <c r="Z9" s="18"/>
      <c r="AA9" s="18"/>
      <c r="AB9" s="18"/>
      <c r="AC9" s="18"/>
      <c r="AD9" s="18"/>
      <c r="AE9" s="18"/>
      <c r="AF9" s="18"/>
      <c r="AG9" s="18"/>
      <c r="AH9" s="18"/>
      <c r="AI9" s="18"/>
      <c r="AJ9" s="18"/>
      <c r="AK9" s="18"/>
      <c r="AL9" s="18"/>
      <c r="AM9" s="18"/>
      <c r="AN9" s="18"/>
      <c r="AO9" s="18"/>
      <c r="AP9" s="18"/>
    </row>
    <row r="10" spans="1:42" ht="25.5" customHeight="1">
      <c r="A10" s="15"/>
      <c r="B10" s="118" t="s">
        <v>66</v>
      </c>
      <c r="C10" s="119"/>
      <c r="D10" s="119"/>
      <c r="E10" s="119"/>
      <c r="F10" s="119"/>
      <c r="G10" s="119"/>
      <c r="H10" s="119"/>
      <c r="I10" s="119"/>
      <c r="J10" s="119"/>
      <c r="K10" s="119"/>
      <c r="L10" s="119"/>
      <c r="M10" s="119"/>
      <c r="N10" s="119"/>
      <c r="O10" s="119"/>
      <c r="P10" s="119"/>
      <c r="Q10" s="119"/>
      <c r="R10" s="120"/>
      <c r="X10" s="18"/>
      <c r="Y10" s="18"/>
      <c r="Z10" s="18"/>
      <c r="AA10" s="18"/>
      <c r="AB10" s="18"/>
      <c r="AC10" s="18"/>
      <c r="AD10" s="18"/>
      <c r="AE10" s="18"/>
      <c r="AF10" s="18"/>
      <c r="AG10" s="18"/>
      <c r="AH10" s="18"/>
      <c r="AI10" s="18"/>
      <c r="AJ10" s="18"/>
      <c r="AK10" s="18"/>
      <c r="AL10" s="18"/>
      <c r="AM10" s="18"/>
      <c r="AN10" s="18"/>
      <c r="AO10" s="18"/>
      <c r="AP10" s="18"/>
    </row>
    <row r="11" spans="1:42" ht="24">
      <c r="A11" s="15"/>
      <c r="B11" s="23" t="s">
        <v>67</v>
      </c>
      <c r="C11" s="24"/>
      <c r="D11" s="25">
        <f>G11+J11+M11+P11</f>
        <v>214660</v>
      </c>
      <c r="E11" s="25">
        <f>H11+K11+N11+Q11</f>
        <v>0</v>
      </c>
      <c r="F11" s="25">
        <f>SUM(E11/D11*100)</f>
        <v>0</v>
      </c>
      <c r="G11" s="26">
        <v>171730</v>
      </c>
      <c r="H11" s="26">
        <v>0</v>
      </c>
      <c r="I11" s="25">
        <f>SUM(H11/G11*100)</f>
        <v>0</v>
      </c>
      <c r="J11" s="26">
        <v>42930</v>
      </c>
      <c r="K11" s="26">
        <v>0</v>
      </c>
      <c r="L11" s="25">
        <f>SUM(K11/J11*100)</f>
        <v>0</v>
      </c>
      <c r="M11" s="26">
        <v>0</v>
      </c>
      <c r="N11" s="26">
        <v>0</v>
      </c>
      <c r="O11" s="25" t="e">
        <f>SUM(N11/M11*100)</f>
        <v>#DIV/0!</v>
      </c>
      <c r="P11" s="26">
        <v>0</v>
      </c>
      <c r="Q11" s="26">
        <v>0</v>
      </c>
      <c r="R11" s="25" t="e">
        <f>SUM(Q11/P11*100)</f>
        <v>#DIV/0!</v>
      </c>
      <c r="X11" s="18"/>
      <c r="Y11" s="18"/>
      <c r="Z11" s="18"/>
      <c r="AA11" s="18"/>
      <c r="AB11" s="18"/>
      <c r="AC11" s="18"/>
      <c r="AD11" s="18"/>
      <c r="AE11" s="18"/>
      <c r="AF11" s="18"/>
      <c r="AG11" s="18"/>
      <c r="AH11" s="18"/>
      <c r="AI11" s="18"/>
      <c r="AJ11" s="18"/>
      <c r="AK11" s="18"/>
      <c r="AL11" s="18"/>
      <c r="AM11" s="18"/>
      <c r="AN11" s="18"/>
      <c r="AO11" s="18"/>
      <c r="AP11" s="18"/>
    </row>
    <row r="12" spans="1:42" ht="36">
      <c r="A12" s="15"/>
      <c r="B12" s="23" t="s">
        <v>68</v>
      </c>
      <c r="C12" s="24"/>
      <c r="D12" s="25">
        <f>G12+J12+M12+P12</f>
        <v>216990</v>
      </c>
      <c r="E12" s="25">
        <f>H12+K12+N12+Q12</f>
        <v>0</v>
      </c>
      <c r="F12" s="25">
        <f>SUM(E12/D12*100)</f>
        <v>0</v>
      </c>
      <c r="G12" s="26">
        <v>173590</v>
      </c>
      <c r="H12" s="26">
        <v>0</v>
      </c>
      <c r="I12" s="25">
        <f>SUM(H12/G12*100)</f>
        <v>0</v>
      </c>
      <c r="J12" s="26">
        <v>43400</v>
      </c>
      <c r="K12" s="26">
        <v>0</v>
      </c>
      <c r="L12" s="25">
        <f>SUM(K12/J12*100)</f>
        <v>0</v>
      </c>
      <c r="M12" s="26">
        <v>0</v>
      </c>
      <c r="N12" s="26">
        <v>0</v>
      </c>
      <c r="O12" s="25" t="e">
        <f>SUM(N12/M12*100)</f>
        <v>#DIV/0!</v>
      </c>
      <c r="P12" s="26">
        <v>0</v>
      </c>
      <c r="Q12" s="26">
        <v>0</v>
      </c>
      <c r="R12" s="25" t="e">
        <f>SUM(Q12/P12*100)</f>
        <v>#DIV/0!</v>
      </c>
      <c r="X12" s="18"/>
      <c r="Y12" s="18"/>
      <c r="Z12" s="18"/>
      <c r="AA12" s="18"/>
      <c r="AB12" s="18"/>
      <c r="AC12" s="18"/>
      <c r="AD12" s="18"/>
      <c r="AE12" s="18"/>
      <c r="AF12" s="18"/>
      <c r="AG12" s="18"/>
      <c r="AH12" s="18"/>
      <c r="AI12" s="18"/>
      <c r="AJ12" s="18"/>
      <c r="AK12" s="18"/>
      <c r="AL12" s="18"/>
      <c r="AM12" s="18"/>
      <c r="AN12" s="18"/>
      <c r="AO12" s="18"/>
      <c r="AP12" s="18"/>
    </row>
    <row r="13" spans="1:42" ht="24">
      <c r="A13" s="15"/>
      <c r="B13" s="23" t="s">
        <v>69</v>
      </c>
      <c r="C13" s="24"/>
      <c r="D13" s="25">
        <f aca="true" t="shared" si="0" ref="D13:E15">G13+J13+M13+P13</f>
        <v>81650</v>
      </c>
      <c r="E13" s="25">
        <f t="shared" si="0"/>
        <v>0</v>
      </c>
      <c r="F13" s="25">
        <f>SUM(E13/D13*100)</f>
        <v>0</v>
      </c>
      <c r="G13" s="26">
        <v>0</v>
      </c>
      <c r="H13" s="26">
        <v>0</v>
      </c>
      <c r="I13" s="25" t="e">
        <f>SUM(H13/G13*100)</f>
        <v>#DIV/0!</v>
      </c>
      <c r="J13" s="26">
        <v>81650</v>
      </c>
      <c r="K13" s="26">
        <v>0</v>
      </c>
      <c r="L13" s="25">
        <f>SUM(K13/J13*100)</f>
        <v>0</v>
      </c>
      <c r="M13" s="26">
        <v>0</v>
      </c>
      <c r="N13" s="26">
        <v>0</v>
      </c>
      <c r="O13" s="25" t="e">
        <f>SUM(N13/M13*100)</f>
        <v>#DIV/0!</v>
      </c>
      <c r="P13" s="26">
        <v>0</v>
      </c>
      <c r="Q13" s="26">
        <v>0</v>
      </c>
      <c r="R13" s="25" t="e">
        <f>SUM(Q13/P13*100)</f>
        <v>#DIV/0!</v>
      </c>
      <c r="X13" s="18"/>
      <c r="Y13" s="18"/>
      <c r="Z13" s="18"/>
      <c r="AA13" s="18"/>
      <c r="AB13" s="18"/>
      <c r="AC13" s="18"/>
      <c r="AD13" s="18"/>
      <c r="AE13" s="18"/>
      <c r="AF13" s="18"/>
      <c r="AG13" s="18"/>
      <c r="AH13" s="18"/>
      <c r="AI13" s="18"/>
      <c r="AJ13" s="18"/>
      <c r="AK13" s="18"/>
      <c r="AL13" s="18"/>
      <c r="AM13" s="18"/>
      <c r="AN13" s="18"/>
      <c r="AO13" s="18"/>
      <c r="AP13" s="18"/>
    </row>
    <row r="14" spans="1:42" ht="36">
      <c r="A14" s="15"/>
      <c r="B14" s="23" t="s">
        <v>70</v>
      </c>
      <c r="C14" s="24"/>
      <c r="D14" s="25">
        <f t="shared" si="0"/>
        <v>61350</v>
      </c>
      <c r="E14" s="25">
        <f t="shared" si="0"/>
        <v>0</v>
      </c>
      <c r="F14" s="25">
        <f>SUM(E14/D14*100)</f>
        <v>0</v>
      </c>
      <c r="G14" s="26">
        <v>0</v>
      </c>
      <c r="H14" s="26">
        <v>0</v>
      </c>
      <c r="I14" s="25" t="e">
        <f>SUM(H14/G14*100)</f>
        <v>#DIV/0!</v>
      </c>
      <c r="J14" s="26">
        <v>61350</v>
      </c>
      <c r="K14" s="26">
        <v>0</v>
      </c>
      <c r="L14" s="25">
        <f>SUM(K14/J14*100)</f>
        <v>0</v>
      </c>
      <c r="M14" s="26">
        <v>0</v>
      </c>
      <c r="N14" s="26">
        <v>0</v>
      </c>
      <c r="O14" s="25" t="e">
        <f>SUM(N14/M14*100)</f>
        <v>#DIV/0!</v>
      </c>
      <c r="P14" s="26">
        <v>0</v>
      </c>
      <c r="Q14" s="26">
        <v>0</v>
      </c>
      <c r="R14" s="25" t="e">
        <f>SUM(Q14/P14*100)</f>
        <v>#DIV/0!</v>
      </c>
      <c r="X14" s="18"/>
      <c r="Y14" s="18"/>
      <c r="Z14" s="18"/>
      <c r="AA14" s="18"/>
      <c r="AB14" s="18"/>
      <c r="AC14" s="18"/>
      <c r="AD14" s="18"/>
      <c r="AE14" s="18"/>
      <c r="AF14" s="18"/>
      <c r="AG14" s="18"/>
      <c r="AH14" s="18"/>
      <c r="AI14" s="18"/>
      <c r="AJ14" s="18"/>
      <c r="AK14" s="18"/>
      <c r="AL14" s="18"/>
      <c r="AM14" s="18"/>
      <c r="AN14" s="18"/>
      <c r="AO14" s="18"/>
      <c r="AP14" s="18"/>
    </row>
    <row r="15" spans="1:42" ht="36">
      <c r="A15" s="15"/>
      <c r="B15" s="23" t="s">
        <v>71</v>
      </c>
      <c r="C15" s="24"/>
      <c r="D15" s="25">
        <f t="shared" si="0"/>
        <v>83579.88</v>
      </c>
      <c r="E15" s="25">
        <f t="shared" si="0"/>
        <v>61903.88</v>
      </c>
      <c r="F15" s="25">
        <f>SUM(E15/D15*100)</f>
        <v>74.06552868944057</v>
      </c>
      <c r="G15" s="26">
        <v>0</v>
      </c>
      <c r="H15" s="26">
        <v>0</v>
      </c>
      <c r="I15" s="25" t="e">
        <f>SUM(H15/G15*100)</f>
        <v>#DIV/0!</v>
      </c>
      <c r="J15" s="26">
        <v>83579.88</v>
      </c>
      <c r="K15" s="26">
        <v>61903.88</v>
      </c>
      <c r="L15" s="25">
        <f>SUM(K15/J15*100)</f>
        <v>74.06552868944057</v>
      </c>
      <c r="M15" s="26">
        <v>0</v>
      </c>
      <c r="N15" s="26">
        <v>0</v>
      </c>
      <c r="O15" s="25" t="e">
        <f>SUM(N15/M15*100)</f>
        <v>#DIV/0!</v>
      </c>
      <c r="P15" s="26">
        <v>0</v>
      </c>
      <c r="Q15" s="26">
        <v>0</v>
      </c>
      <c r="R15" s="25" t="e">
        <f>SUM(Q15/P15*100)</f>
        <v>#DIV/0!</v>
      </c>
      <c r="X15" s="18"/>
      <c r="Y15" s="18"/>
      <c r="Z15" s="18"/>
      <c r="AA15" s="18"/>
      <c r="AB15" s="18"/>
      <c r="AC15" s="18"/>
      <c r="AD15" s="18"/>
      <c r="AE15" s="18"/>
      <c r="AF15" s="18"/>
      <c r="AG15" s="18"/>
      <c r="AH15" s="18"/>
      <c r="AI15" s="18"/>
      <c r="AJ15" s="18"/>
      <c r="AK15" s="18"/>
      <c r="AL15" s="18"/>
      <c r="AM15" s="18"/>
      <c r="AN15" s="18"/>
      <c r="AO15" s="18"/>
      <c r="AP15" s="18"/>
    </row>
    <row r="16" spans="1:42" ht="40.5" customHeight="1">
      <c r="A16" s="15"/>
      <c r="B16" s="118" t="s">
        <v>72</v>
      </c>
      <c r="C16" s="119"/>
      <c r="D16" s="119"/>
      <c r="E16" s="119"/>
      <c r="F16" s="119"/>
      <c r="G16" s="119"/>
      <c r="H16" s="119"/>
      <c r="I16" s="119"/>
      <c r="J16" s="119"/>
      <c r="K16" s="119"/>
      <c r="L16" s="119"/>
      <c r="M16" s="119"/>
      <c r="N16" s="119"/>
      <c r="O16" s="119"/>
      <c r="P16" s="119"/>
      <c r="Q16" s="119"/>
      <c r="R16" s="120"/>
      <c r="X16" s="18"/>
      <c r="Y16" s="18"/>
      <c r="Z16" s="18"/>
      <c r="AA16" s="18"/>
      <c r="AB16" s="18"/>
      <c r="AC16" s="18"/>
      <c r="AD16" s="18"/>
      <c r="AE16" s="18"/>
      <c r="AF16" s="18"/>
      <c r="AG16" s="18"/>
      <c r="AH16" s="18"/>
      <c r="AI16" s="18"/>
      <c r="AJ16" s="18"/>
      <c r="AK16" s="18"/>
      <c r="AL16" s="18"/>
      <c r="AM16" s="18"/>
      <c r="AN16" s="18"/>
      <c r="AO16" s="18"/>
      <c r="AP16" s="18"/>
    </row>
    <row r="17" spans="1:42" ht="48">
      <c r="A17" s="15"/>
      <c r="B17" s="23" t="s">
        <v>73</v>
      </c>
      <c r="C17" s="24"/>
      <c r="D17" s="25">
        <f aca="true" t="shared" si="1" ref="D17:E22">G17+J17+M17+P17</f>
        <v>1721184.7</v>
      </c>
      <c r="E17" s="25">
        <f t="shared" si="1"/>
        <v>423593.2</v>
      </c>
      <c r="F17" s="25">
        <f aca="true" t="shared" si="2" ref="F17:F22">SUM(E17/D17*100)</f>
        <v>24.610560389015777</v>
      </c>
      <c r="G17" s="26">
        <v>0</v>
      </c>
      <c r="H17" s="26">
        <v>0</v>
      </c>
      <c r="I17" s="25" t="e">
        <f aca="true" t="shared" si="3" ref="I17:I22">SUM(H17/G17*100)</f>
        <v>#DIV/0!</v>
      </c>
      <c r="J17" s="26">
        <v>740200</v>
      </c>
      <c r="K17" s="26">
        <v>161988.29</v>
      </c>
      <c r="L17" s="25">
        <f aca="true" t="shared" si="4" ref="L17:L22">SUM(K17/J17*100)</f>
        <v>21.884394758173467</v>
      </c>
      <c r="M17" s="26">
        <v>0</v>
      </c>
      <c r="N17" s="26">
        <v>0</v>
      </c>
      <c r="O17" s="25" t="e">
        <f aca="true" t="shared" si="5" ref="O17:O22">SUM(N17/M17*100)</f>
        <v>#DIV/0!</v>
      </c>
      <c r="P17" s="26">
        <v>980984.7</v>
      </c>
      <c r="Q17" s="26">
        <v>261604.91</v>
      </c>
      <c r="R17" s="25">
        <f aca="true" t="shared" si="6" ref="R17:R22">SUM(Q17/P17*100)</f>
        <v>26.66758309278422</v>
      </c>
      <c r="X17" s="18"/>
      <c r="Y17" s="18"/>
      <c r="Z17" s="18"/>
      <c r="AA17" s="18"/>
      <c r="AB17" s="18"/>
      <c r="AC17" s="18"/>
      <c r="AD17" s="18"/>
      <c r="AE17" s="18"/>
      <c r="AF17" s="18"/>
      <c r="AG17" s="18"/>
      <c r="AH17" s="18"/>
      <c r="AI17" s="18"/>
      <c r="AJ17" s="18"/>
      <c r="AK17" s="18"/>
      <c r="AL17" s="18"/>
      <c r="AM17" s="18"/>
      <c r="AN17" s="18"/>
      <c r="AO17" s="18"/>
      <c r="AP17" s="18"/>
    </row>
    <row r="18" spans="1:42" ht="41.25" customHeight="1">
      <c r="A18" s="15"/>
      <c r="B18" s="118" t="s">
        <v>74</v>
      </c>
      <c r="C18" s="119"/>
      <c r="D18" s="119"/>
      <c r="E18" s="119"/>
      <c r="F18" s="119"/>
      <c r="G18" s="119"/>
      <c r="H18" s="119"/>
      <c r="I18" s="119"/>
      <c r="J18" s="119"/>
      <c r="K18" s="119"/>
      <c r="L18" s="119"/>
      <c r="M18" s="119"/>
      <c r="N18" s="119"/>
      <c r="O18" s="119"/>
      <c r="P18" s="119"/>
      <c r="Q18" s="119"/>
      <c r="R18" s="120"/>
      <c r="X18" s="18"/>
      <c r="Y18" s="18"/>
      <c r="Z18" s="18"/>
      <c r="AA18" s="18"/>
      <c r="AB18" s="18"/>
      <c r="AC18" s="18"/>
      <c r="AD18" s="18"/>
      <c r="AE18" s="18"/>
      <c r="AF18" s="18"/>
      <c r="AG18" s="18"/>
      <c r="AH18" s="18"/>
      <c r="AI18" s="18"/>
      <c r="AJ18" s="18"/>
      <c r="AK18" s="18"/>
      <c r="AL18" s="18"/>
      <c r="AM18" s="18"/>
      <c r="AN18" s="18"/>
      <c r="AO18" s="18"/>
      <c r="AP18" s="18"/>
    </row>
    <row r="19" spans="1:42" ht="48">
      <c r="A19" s="15"/>
      <c r="B19" s="23" t="s">
        <v>76</v>
      </c>
      <c r="C19" s="24"/>
      <c r="D19" s="25">
        <f t="shared" si="1"/>
        <v>806700</v>
      </c>
      <c r="E19" s="25">
        <f t="shared" si="1"/>
        <v>565999.21</v>
      </c>
      <c r="F19" s="25">
        <f t="shared" si="2"/>
        <v>70.16229205404734</v>
      </c>
      <c r="G19" s="26">
        <v>0</v>
      </c>
      <c r="H19" s="26">
        <v>0</v>
      </c>
      <c r="I19" s="25" t="e">
        <f t="shared" si="3"/>
        <v>#DIV/0!</v>
      </c>
      <c r="J19" s="26">
        <v>806700</v>
      </c>
      <c r="K19" s="26">
        <v>565999.21</v>
      </c>
      <c r="L19" s="25">
        <f t="shared" si="4"/>
        <v>70.16229205404734</v>
      </c>
      <c r="M19" s="26">
        <v>0</v>
      </c>
      <c r="N19" s="26">
        <v>0</v>
      </c>
      <c r="O19" s="25" t="e">
        <f t="shared" si="5"/>
        <v>#DIV/0!</v>
      </c>
      <c r="P19" s="26">
        <v>0</v>
      </c>
      <c r="Q19" s="26">
        <v>0</v>
      </c>
      <c r="R19" s="25" t="e">
        <f t="shared" si="6"/>
        <v>#DIV/0!</v>
      </c>
      <c r="X19" s="18"/>
      <c r="Y19" s="18"/>
      <c r="Z19" s="18"/>
      <c r="AA19" s="18"/>
      <c r="AB19" s="18"/>
      <c r="AC19" s="18"/>
      <c r="AD19" s="18"/>
      <c r="AE19" s="18"/>
      <c r="AF19" s="18"/>
      <c r="AG19" s="18"/>
      <c r="AH19" s="18"/>
      <c r="AI19" s="18"/>
      <c r="AJ19" s="18"/>
      <c r="AK19" s="18"/>
      <c r="AL19" s="18"/>
      <c r="AM19" s="18"/>
      <c r="AN19" s="18"/>
      <c r="AO19" s="18"/>
      <c r="AP19" s="18"/>
    </row>
    <row r="20" spans="1:42" ht="39" customHeight="1">
      <c r="A20" s="15"/>
      <c r="B20" s="118" t="s">
        <v>77</v>
      </c>
      <c r="C20" s="119"/>
      <c r="D20" s="119"/>
      <c r="E20" s="119"/>
      <c r="F20" s="119"/>
      <c r="G20" s="119"/>
      <c r="H20" s="119"/>
      <c r="I20" s="119"/>
      <c r="J20" s="119"/>
      <c r="K20" s="119"/>
      <c r="L20" s="119"/>
      <c r="M20" s="119"/>
      <c r="N20" s="119"/>
      <c r="O20" s="119"/>
      <c r="P20" s="119"/>
      <c r="Q20" s="119"/>
      <c r="R20" s="120"/>
      <c r="X20" s="18"/>
      <c r="Y20" s="18"/>
      <c r="Z20" s="18"/>
      <c r="AA20" s="18"/>
      <c r="AB20" s="18"/>
      <c r="AC20" s="18"/>
      <c r="AD20" s="18"/>
      <c r="AE20" s="18"/>
      <c r="AF20" s="18"/>
      <c r="AG20" s="18"/>
      <c r="AH20" s="18"/>
      <c r="AI20" s="18"/>
      <c r="AJ20" s="18"/>
      <c r="AK20" s="18"/>
      <c r="AL20" s="18"/>
      <c r="AM20" s="18"/>
      <c r="AN20" s="18"/>
      <c r="AO20" s="18"/>
      <c r="AP20" s="18"/>
    </row>
    <row r="21" spans="1:42" ht="36">
      <c r="A21" s="15"/>
      <c r="B21" s="23" t="s">
        <v>78</v>
      </c>
      <c r="C21" s="24"/>
      <c r="D21" s="25">
        <f t="shared" si="1"/>
        <v>147000</v>
      </c>
      <c r="E21" s="25">
        <f t="shared" si="1"/>
        <v>0</v>
      </c>
      <c r="F21" s="25">
        <f t="shared" si="2"/>
        <v>0</v>
      </c>
      <c r="G21" s="26">
        <v>0</v>
      </c>
      <c r="H21" s="26">
        <v>0</v>
      </c>
      <c r="I21" s="25" t="e">
        <f t="shared" si="3"/>
        <v>#DIV/0!</v>
      </c>
      <c r="J21" s="26">
        <v>147000</v>
      </c>
      <c r="K21" s="26">
        <v>0</v>
      </c>
      <c r="L21" s="25">
        <f t="shared" si="4"/>
        <v>0</v>
      </c>
      <c r="M21" s="26">
        <v>0</v>
      </c>
      <c r="N21" s="26">
        <v>0</v>
      </c>
      <c r="O21" s="25" t="e">
        <f t="shared" si="5"/>
        <v>#DIV/0!</v>
      </c>
      <c r="P21" s="26">
        <v>0</v>
      </c>
      <c r="Q21" s="26">
        <v>0</v>
      </c>
      <c r="R21" s="25" t="e">
        <f t="shared" si="6"/>
        <v>#DIV/0!</v>
      </c>
      <c r="X21" s="18"/>
      <c r="Y21" s="18"/>
      <c r="Z21" s="18"/>
      <c r="AA21" s="18"/>
      <c r="AB21" s="18"/>
      <c r="AC21" s="18"/>
      <c r="AD21" s="18"/>
      <c r="AE21" s="18"/>
      <c r="AF21" s="18"/>
      <c r="AG21" s="18"/>
      <c r="AH21" s="18"/>
      <c r="AI21" s="18"/>
      <c r="AJ21" s="18"/>
      <c r="AK21" s="18"/>
      <c r="AL21" s="18"/>
      <c r="AM21" s="18"/>
      <c r="AN21" s="18"/>
      <c r="AO21" s="18"/>
      <c r="AP21" s="18"/>
    </row>
    <row r="22" spans="1:42" ht="36">
      <c r="A22" s="15"/>
      <c r="B22" s="23" t="s">
        <v>79</v>
      </c>
      <c r="C22" s="24"/>
      <c r="D22" s="25">
        <f t="shared" si="1"/>
        <v>311000</v>
      </c>
      <c r="E22" s="25">
        <f t="shared" si="1"/>
        <v>0</v>
      </c>
      <c r="F22" s="25">
        <f t="shared" si="2"/>
        <v>0</v>
      </c>
      <c r="G22" s="26">
        <v>0</v>
      </c>
      <c r="H22" s="26">
        <v>0</v>
      </c>
      <c r="I22" s="25" t="e">
        <f t="shared" si="3"/>
        <v>#DIV/0!</v>
      </c>
      <c r="J22" s="26">
        <v>0</v>
      </c>
      <c r="K22" s="26">
        <v>0</v>
      </c>
      <c r="L22" s="25" t="e">
        <f t="shared" si="4"/>
        <v>#DIV/0!</v>
      </c>
      <c r="M22" s="26">
        <v>311000</v>
      </c>
      <c r="N22" s="26">
        <v>0</v>
      </c>
      <c r="O22" s="25">
        <f t="shared" si="5"/>
        <v>0</v>
      </c>
      <c r="P22" s="26">
        <v>0</v>
      </c>
      <c r="Q22" s="26">
        <v>0</v>
      </c>
      <c r="R22" s="25" t="e">
        <f t="shared" si="6"/>
        <v>#DIV/0!</v>
      </c>
      <c r="X22" s="18"/>
      <c r="Y22" s="18"/>
      <c r="Z22" s="18"/>
      <c r="AA22" s="18"/>
      <c r="AB22" s="18"/>
      <c r="AC22" s="18"/>
      <c r="AD22" s="18"/>
      <c r="AE22" s="18"/>
      <c r="AF22" s="18"/>
      <c r="AG22" s="18"/>
      <c r="AH22" s="18"/>
      <c r="AI22" s="18"/>
      <c r="AJ22" s="18"/>
      <c r="AK22" s="18"/>
      <c r="AL22" s="18"/>
      <c r="AM22" s="18"/>
      <c r="AN22" s="18"/>
      <c r="AO22" s="18"/>
      <c r="AP22" s="18"/>
    </row>
  </sheetData>
  <sheetProtection/>
  <mergeCells count="6">
    <mergeCell ref="B20:R20"/>
    <mergeCell ref="B5:D5"/>
    <mergeCell ref="B8:R8"/>
    <mergeCell ref="B10:R10"/>
    <mergeCell ref="B16:R16"/>
    <mergeCell ref="B18:R1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 4eva!!!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seliverstova</dc:creator>
  <cp:keywords/>
  <dc:description/>
  <cp:lastModifiedBy>Мужичкова Елена Владимировна</cp:lastModifiedBy>
  <cp:lastPrinted>2011-02-17T15:19:54Z</cp:lastPrinted>
  <dcterms:created xsi:type="dcterms:W3CDTF">2004-09-01T13:02:59Z</dcterms:created>
  <dcterms:modified xsi:type="dcterms:W3CDTF">2011-03-05T07:18:41Z</dcterms:modified>
  <cp:category/>
  <cp:version/>
  <cp:contentType/>
  <cp:contentStatus/>
</cp:coreProperties>
</file>